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機率評級" sheetId="1" r:id="rId4"/>
    <sheet state="visible" name="事故機率分析-安全危害" sheetId="2" r:id="rId5"/>
    <sheet state="visible" name="事故機率分析-財物損失" sheetId="3" r:id="rId6"/>
    <sheet state="visible" name="機率層級說明" sheetId="4" r:id="rId7"/>
    <sheet state="visible" name="IN-層級機率" sheetId="5" r:id="rId8"/>
  </sheets>
  <definedNames/>
  <calcPr/>
  <extLst>
    <ext uri="GoogleSheetsCustomDataVersion2">
      <go:sheetsCustomData xmlns:go="http://customooxmlschemas.google.com/" r:id="rId9" roundtripDataChecksum="feoKmT5ZjL9MnF0ACle2teCHV/mRXrYfvFVpswBxKcY="/>
    </ext>
  </extLst>
</workbook>
</file>

<file path=xl/sharedStrings.xml><?xml version="1.0" encoding="utf-8"?>
<sst xmlns="http://schemas.openxmlformats.org/spreadsheetml/2006/main" count="630" uniqueCount="86">
  <si>
    <t>機率層級
Level</t>
  </si>
  <si>
    <t>意義
Meaning</t>
  </si>
  <si>
    <t>下限
Lower Limit</t>
  </si>
  <si>
    <t>範圍說明
Range description</t>
  </si>
  <si>
    <t>上限
Upper Limit</t>
  </si>
  <si>
    <t>機率評級
Level</t>
  </si>
  <si>
    <t>SSI 08</t>
  </si>
  <si>
    <t>P1</t>
  </si>
  <si>
    <t>不可能的事件</t>
  </si>
  <si>
    <t>P ≦ 5×10-3</t>
  </si>
  <si>
    <t>不可能的事件
Improbable Event</t>
  </si>
  <si>
    <t>A+++</t>
  </si>
  <si>
    <t>極度安全</t>
  </si>
  <si>
    <t xml:space="preserve">P ≦ 5×10-4 </t>
  </si>
  <si>
    <t>A++</t>
  </si>
  <si>
    <t>非常安全</t>
  </si>
  <si>
    <t>5×10-4 &lt; P ≦ 10-3</t>
  </si>
  <si>
    <t>A+</t>
  </si>
  <si>
    <t>很安全</t>
  </si>
  <si>
    <t>10-3 &lt; P ≦ 3×10-3</t>
  </si>
  <si>
    <t>A</t>
  </si>
  <si>
    <t>相對安全</t>
  </si>
  <si>
    <t>3×10-3 &lt; P ≦ 5×10-3</t>
  </si>
  <si>
    <t>P2</t>
  </si>
  <si>
    <t>稀有事件</t>
  </si>
  <si>
    <t>5×10-3 &lt; P ≦ 10-2</t>
  </si>
  <si>
    <t>稀有事件
Remote Event</t>
  </si>
  <si>
    <t>B</t>
  </si>
  <si>
    <t>普通</t>
  </si>
  <si>
    <t>P3</t>
  </si>
  <si>
    <t>偶發事件</t>
  </si>
  <si>
    <t>10-2 &lt; P≦ 2×10-2</t>
  </si>
  <si>
    <t>偶發事件
Occasional Event</t>
  </si>
  <si>
    <t>C</t>
  </si>
  <si>
    <t>不安全</t>
  </si>
  <si>
    <t>P4</t>
  </si>
  <si>
    <t>可能事件</t>
  </si>
  <si>
    <t>P &gt; 2×10-2</t>
  </si>
  <si>
    <t>可能事件
Probable Event</t>
  </si>
  <si>
    <t>D</t>
  </si>
  <si>
    <t>很不安全</t>
  </si>
  <si>
    <t>安全嚴重等級-人員生命安全 (S)
Safety Severity Levels-Human Life Safety</t>
  </si>
  <si>
    <t xml:space="preserve">
</t>
  </si>
  <si>
    <t>人員傷亡(人/次)</t>
  </si>
  <si>
    <t>機率範圍說明
Probability Range description</t>
  </si>
  <si>
    <t>衝擊事故等級</t>
  </si>
  <si>
    <t>機率層級</t>
  </si>
  <si>
    <t>風險接受度</t>
  </si>
  <si>
    <t>可接受的
 Acceptable</t>
  </si>
  <si>
    <t>可容忍
Tolerable</t>
  </si>
  <si>
    <t>不可容忍的
 Intolerable</t>
  </si>
  <si>
    <t>安全嚴重等級-建築物安全 (S)
Safety Severity Levels-Building Life Safety</t>
  </si>
  <si>
    <t>建物壞害(棟/次)</t>
  </si>
  <si>
    <t>SSI 01</t>
  </si>
  <si>
    <t>SSI 02</t>
  </si>
  <si>
    <t>SSI 03</t>
  </si>
  <si>
    <t>SSI 04</t>
  </si>
  <si>
    <t>SSI 05</t>
  </si>
  <si>
    <t>SSI 06</t>
  </si>
  <si>
    <t>SSI 07</t>
  </si>
  <si>
    <t>經濟損失-直接損失 (S)
Economic Severity Levels-</t>
  </si>
  <si>
    <t>損失金額(元/次)</t>
  </si>
  <si>
    <t>SEI 01</t>
  </si>
  <si>
    <t>SEI 02</t>
  </si>
  <si>
    <t>SEI 03</t>
  </si>
  <si>
    <t>SEI 04</t>
  </si>
  <si>
    <t>SEI 05</t>
  </si>
  <si>
    <t>SEI 06</t>
  </si>
  <si>
    <t>SEI 07</t>
  </si>
  <si>
    <t>SEI 08</t>
  </si>
  <si>
    <t>經濟損失-營業中斷(S)
Economic Severity Levels-</t>
  </si>
  <si>
    <t>財物嚴重等級-損失總額(元/次) (S)
Economic Severity Levels-</t>
  </si>
  <si>
    <t>財物嚴重等級-事件直接損失(元/次) (S)
Economic Severity Levels-</t>
  </si>
  <si>
    <t>財物嚴重等級-營業中斷損失(元/次) (S)
Economic Severity Levels-</t>
  </si>
  <si>
    <t>火災發熱量估計(MJ)</t>
  </si>
  <si>
    <t>火災發熱速度估計(MW)</t>
  </si>
  <si>
    <t>S1</t>
  </si>
  <si>
    <t>S2</t>
  </si>
  <si>
    <t>S3</t>
  </si>
  <si>
    <t>S4</t>
  </si>
  <si>
    <t>S5</t>
  </si>
  <si>
    <t>S6</t>
  </si>
  <si>
    <t>S7</t>
  </si>
  <si>
    <t>S8</t>
  </si>
  <si>
    <t xml:space="preserve">可容忍
Tolerable </t>
  </si>
  <si>
    <t>Tolerable
 可容忍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</si>
</sst>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.000"/>
    <numFmt numFmtId="165" formatCode="0.000%"/>
    <numFmt numFmtId="166" formatCode="#,##0;;\-"/>
    <numFmt numFmtId="167" formatCode="_-* #,##0_-;\-* #,##0_-;_-* &quot;-&quot;??_-;_-@"/>
    <numFmt numFmtId="168" formatCode="0.0%"/>
    <numFmt numFmtId="169" formatCode="#,##0.000"/>
    <numFmt numFmtId="170" formatCode="0.0000%"/>
    <numFmt numFmtId="171" formatCode="#,##0.0"/>
  </numFmts>
  <fonts count="13">
    <font>
      <sz val="10.0"/>
      <color rgb="FF000000"/>
      <name val="Arial"/>
      <scheme val="minor"/>
    </font>
    <font>
      <b/>
      <sz val="11.0"/>
      <color rgb="FF000000"/>
      <name val="Times New Roman"/>
    </font>
    <font/>
    <font>
      <sz val="11.0"/>
      <color theme="1"/>
      <name val="Times New Roman"/>
    </font>
    <font>
      <i/>
      <sz val="11.0"/>
      <color theme="1"/>
      <name val="Times New Roman"/>
    </font>
    <font>
      <sz val="11.0"/>
      <color rgb="FF000000"/>
      <name val="Times New Roman"/>
    </font>
    <font>
      <sz val="11.0"/>
      <color rgb="FF000000"/>
      <name val="DFKai-SB"/>
    </font>
    <font>
      <sz val="11.0"/>
      <color theme="1"/>
      <name val="Arial"/>
    </font>
    <font>
      <sz val="10.0"/>
      <color theme="1"/>
      <name val="Arial"/>
    </font>
    <font>
      <sz val="12.0"/>
      <color theme="1"/>
      <name val="Times New Roman"/>
    </font>
    <font>
      <b/>
      <sz val="12.0"/>
      <color theme="1"/>
      <name val="Arial"/>
    </font>
    <font>
      <b/>
      <sz val="12.0"/>
      <color theme="1"/>
      <name val="Times New Roman"/>
    </font>
    <font>
      <sz val="12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D99493"/>
        <bgColor rgb="FFD99493"/>
      </patternFill>
    </fill>
    <fill>
      <patternFill patternType="solid">
        <fgColor rgb="FFD9EAD3"/>
        <bgColor rgb="FFD9EAD3"/>
      </patternFill>
    </fill>
    <fill>
      <patternFill patternType="solid">
        <fgColor rgb="FFFFFF99"/>
        <bgColor rgb="FFFFFF99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0" vertical="center" wrapText="1"/>
    </xf>
    <xf borderId="3" fillId="4" fontId="3" numFmtId="0" xfId="0" applyAlignment="1" applyBorder="1" applyFill="1" applyFont="1">
      <alignment horizontal="center" shrinkToFit="0" vertical="center" wrapText="1"/>
    </xf>
    <xf borderId="3" fillId="4" fontId="3" numFmtId="164" xfId="0" applyAlignment="1" applyBorder="1" applyFont="1" applyNumberFormat="1">
      <alignment horizontal="center" shrinkToFit="0" vertical="center" wrapText="1"/>
    </xf>
    <xf borderId="3" fillId="4" fontId="4" numFmtId="0" xfId="0" applyAlignment="1" applyBorder="1" applyFont="1">
      <alignment horizontal="center" shrinkToFit="0" vertical="center" wrapText="1"/>
    </xf>
    <xf borderId="3" fillId="5" fontId="3" numFmtId="0" xfId="0" applyAlignment="1" applyBorder="1" applyFill="1" applyFont="1">
      <alignment horizontal="center" shrinkToFit="0" vertical="center" wrapText="1"/>
    </xf>
    <xf borderId="3" fillId="6" fontId="3" numFmtId="0" xfId="0" applyAlignment="1" applyBorder="1" applyFill="1" applyFont="1">
      <alignment horizontal="center" shrinkToFit="0" vertical="center" wrapText="1"/>
    </xf>
    <xf borderId="3" fillId="6" fontId="3" numFmtId="165" xfId="0" applyAlignment="1" applyBorder="1" applyFont="1" applyNumberFormat="1">
      <alignment horizontal="center" shrinkToFit="0" vertical="center" wrapText="1"/>
    </xf>
    <xf borderId="3" fillId="6" fontId="4" numFmtId="0" xfId="0" applyAlignment="1" applyBorder="1" applyFont="1">
      <alignment horizontal="center" shrinkToFit="0" vertical="center" wrapText="1"/>
    </xf>
    <xf borderId="4" fillId="3" fontId="3" numFmtId="164" xfId="0" applyAlignment="1" applyBorder="1" applyFont="1" applyNumberFormat="1">
      <alignment horizontal="center" shrinkToFit="0" vertical="center" wrapText="1"/>
    </xf>
    <xf borderId="3" fillId="5" fontId="5" numFmtId="165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3" fillId="7" fontId="5" numFmtId="165" xfId="0" applyAlignment="1" applyBorder="1" applyFill="1" applyFont="1" applyNumberFormat="1">
      <alignment horizontal="center" shrinkToFit="0" vertical="center" wrapText="1"/>
    </xf>
    <xf borderId="3" fillId="8" fontId="5" numFmtId="165" xfId="0" applyAlignment="1" applyBorder="1" applyFill="1" applyFont="1" applyNumberForma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5" fillId="0" fontId="2" numFmtId="0" xfId="0" applyBorder="1" applyFont="1"/>
    <xf borderId="1" fillId="2" fontId="5" numFmtId="0" xfId="0" applyAlignment="1" applyBorder="1" applyFont="1">
      <alignment horizontal="center" shrinkToFit="0" vertical="center" wrapText="1"/>
    </xf>
    <xf borderId="3" fillId="2" fontId="3" numFmtId="166" xfId="0" applyAlignment="1" applyBorder="1" applyFont="1" applyNumberFormat="1">
      <alignment horizontal="center" shrinkToFit="0" vertical="center" wrapText="1"/>
    </xf>
    <xf borderId="6" fillId="2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3" fillId="9" fontId="5" numFmtId="10" xfId="0" applyAlignment="1" applyBorder="1" applyFill="1" applyFont="1" applyNumberFormat="1">
      <alignment horizontal="center" shrinkToFit="0" vertical="center" wrapText="1"/>
    </xf>
    <xf borderId="3" fillId="9" fontId="5" numFmtId="0" xfId="0" applyAlignment="1" applyBorder="1" applyFont="1">
      <alignment horizontal="center" shrinkToFit="0" vertical="center" wrapText="1"/>
    </xf>
    <xf borderId="3" fillId="9" fontId="5" numFmtId="165" xfId="0" applyAlignment="1" applyBorder="1" applyFont="1" applyNumberFormat="1">
      <alignment horizontal="center" shrinkToFit="0" vertical="center" wrapText="1"/>
    </xf>
    <xf borderId="3" fillId="10" fontId="5" numFmtId="10" xfId="0" applyAlignment="1" applyBorder="1" applyFill="1" applyFont="1" applyNumberFormat="1">
      <alignment horizontal="center" shrinkToFit="0" vertical="center" wrapText="1"/>
    </xf>
    <xf borderId="3" fillId="10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3" fillId="8" fontId="5" numFmtId="10" xfId="0" applyAlignment="1" applyBorder="1" applyFont="1" applyNumberFormat="1">
      <alignment horizontal="center" shrinkToFit="0" vertical="center" wrapText="1"/>
    </xf>
    <xf borderId="3" fillId="8" fontId="5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3" fillId="9" fontId="5" numFmtId="168" xfId="0" applyAlignment="1" applyBorder="1" applyFont="1" applyNumberFormat="1">
      <alignment horizontal="center" shrinkToFit="0" vertical="center" wrapText="1"/>
    </xf>
    <xf borderId="0" fillId="0" fontId="3" numFmtId="169" xfId="0" applyAlignment="1" applyFont="1" applyNumberFormat="1">
      <alignment horizontal="center" shrinkToFit="0" vertical="center" wrapText="1"/>
    </xf>
    <xf borderId="0" fillId="0" fontId="3" numFmtId="10" xfId="0" applyAlignment="1" applyFont="1" applyNumberFormat="1">
      <alignment horizontal="center" shrinkToFit="0" vertical="center" wrapText="1"/>
    </xf>
    <xf borderId="3" fillId="9" fontId="3" numFmtId="10" xfId="0" applyAlignment="1" applyBorder="1" applyFont="1" applyNumberFormat="1">
      <alignment vertical="center"/>
    </xf>
    <xf borderId="3" fillId="9" fontId="3" numFmtId="0" xfId="0" applyAlignment="1" applyBorder="1" applyFont="1">
      <alignment horizontal="center" shrinkToFit="0" vertical="center" wrapText="1"/>
    </xf>
    <xf borderId="3" fillId="9" fontId="3" numFmtId="165" xfId="0" applyAlignment="1" applyBorder="1" applyFont="1" applyNumberFormat="1">
      <alignment vertical="center"/>
    </xf>
    <xf borderId="3" fillId="9" fontId="3" numFmtId="165" xfId="0" applyAlignment="1" applyBorder="1" applyFont="1" applyNumberFormat="1">
      <alignment horizontal="center" vertical="center"/>
    </xf>
    <xf borderId="3" fillId="9" fontId="3" numFmtId="10" xfId="0" applyAlignment="1" applyBorder="1" applyFont="1" applyNumberFormat="1">
      <alignment horizontal="center" vertical="center"/>
    </xf>
    <xf borderId="3" fillId="10" fontId="3" numFmtId="10" xfId="0" applyAlignment="1" applyBorder="1" applyFont="1" applyNumberFormat="1">
      <alignment horizontal="center" vertical="center"/>
    </xf>
    <xf borderId="3" fillId="8" fontId="3" numFmtId="165" xfId="0" applyAlignment="1" applyBorder="1" applyFont="1" applyNumberFormat="1">
      <alignment horizontal="center" vertical="center"/>
    </xf>
    <xf borderId="3" fillId="8" fontId="3" numFmtId="0" xfId="0" applyAlignment="1" applyBorder="1" applyFont="1">
      <alignment horizontal="center" shrinkToFit="0" vertical="center" wrapText="1"/>
    </xf>
    <xf borderId="3" fillId="9" fontId="3" numFmtId="165" xfId="0" applyAlignment="1" applyBorder="1" applyFont="1" applyNumberFormat="1">
      <alignment horizontal="center" shrinkToFit="0" vertical="center" wrapText="1"/>
    </xf>
    <xf borderId="3" fillId="9" fontId="3" numFmtId="168" xfId="0" applyAlignment="1" applyBorder="1" applyFont="1" applyNumberFormat="1">
      <alignment horizontal="center" shrinkToFit="0" vertical="center" wrapText="1"/>
    </xf>
    <xf borderId="3" fillId="9" fontId="3" numFmtId="10" xfId="0" applyAlignment="1" applyBorder="1" applyFont="1" applyNumberFormat="1">
      <alignment horizontal="center" shrinkToFit="0" vertical="center" wrapText="1"/>
    </xf>
    <xf borderId="3" fillId="8" fontId="3" numFmtId="165" xfId="0" applyAlignment="1" applyBorder="1" applyFont="1" applyNumberFormat="1">
      <alignment horizontal="center" shrinkToFit="0" vertical="center" wrapText="1"/>
    </xf>
    <xf borderId="10" fillId="0" fontId="2" numFmtId="0" xfId="0" applyBorder="1" applyFont="1"/>
    <xf borderId="1" fillId="2" fontId="3" numFmtId="166" xfId="0" applyAlignment="1" applyBorder="1" applyFont="1" applyNumberFormat="1">
      <alignment horizontal="center" shrinkToFit="0" vertical="center" wrapText="1"/>
    </xf>
    <xf borderId="11" fillId="2" fontId="3" numFmtId="166" xfId="0" applyAlignment="1" applyBorder="1" applyFont="1" applyNumberFormat="1">
      <alignment horizontal="center" shrinkToFit="0" vertical="center" wrapText="1"/>
    </xf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6" fillId="2" fontId="1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3" fillId="9" fontId="6" numFmtId="0" xfId="0" applyAlignment="1" applyBorder="1" applyFont="1">
      <alignment horizontal="center" shrinkToFit="0" vertical="center" wrapText="1"/>
    </xf>
    <xf borderId="3" fillId="9" fontId="6" numFmtId="165" xfId="0" applyAlignment="1" applyBorder="1" applyFont="1" applyNumberFormat="1">
      <alignment horizontal="center" shrinkToFit="0" vertical="center" wrapText="1"/>
    </xf>
    <xf borderId="3" fillId="10" fontId="5" numFmtId="165" xfId="0" applyAlignment="1" applyBorder="1" applyFont="1" applyNumberFormat="1">
      <alignment horizontal="center" shrinkToFit="0" vertical="center" wrapText="1"/>
    </xf>
    <xf borderId="3" fillId="11" fontId="3" numFmtId="0" xfId="0" applyAlignment="1" applyBorder="1" applyFill="1" applyFont="1">
      <alignment horizontal="center" shrinkToFit="0" vertical="center" wrapText="1"/>
    </xf>
    <xf borderId="3" fillId="4" fontId="7" numFmtId="0" xfId="0" applyAlignment="1" applyBorder="1" applyFont="1">
      <alignment horizontal="center" shrinkToFit="0" vertical="center" wrapText="1"/>
    </xf>
    <xf borderId="3" fillId="8" fontId="6" numFmtId="10" xfId="0" applyAlignment="1" applyBorder="1" applyFont="1" applyNumberFormat="1">
      <alignment horizontal="center" shrinkToFit="0" vertical="center" wrapText="1"/>
    </xf>
    <xf borderId="3" fillId="8" fontId="6" numFmtId="0" xfId="0" applyAlignment="1" applyBorder="1" applyFont="1">
      <alignment horizontal="center" shrinkToFit="0" vertical="center" wrapText="1"/>
    </xf>
    <xf borderId="3" fillId="9" fontId="6" numFmtId="168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3" fillId="10" fontId="5" numFmtId="170" xfId="0" applyAlignment="1" applyBorder="1" applyFont="1" applyNumberFormat="1">
      <alignment horizontal="center" shrinkToFit="0" vertical="center" wrapText="1"/>
    </xf>
    <xf borderId="3" fillId="8" fontId="6" numFmtId="165" xfId="0" applyAlignment="1" applyBorder="1" applyFont="1" applyNumberFormat="1">
      <alignment horizontal="center" shrinkToFit="0" vertical="center" wrapText="1"/>
    </xf>
    <xf borderId="3" fillId="9" fontId="6" numFmtId="10" xfId="0" applyAlignment="1" applyBorder="1" applyFont="1" applyNumberFormat="1">
      <alignment horizontal="center" shrinkToFit="0" vertical="center" wrapText="1"/>
    </xf>
    <xf borderId="3" fillId="2" fontId="8" numFmtId="171" xfId="0" applyAlignment="1" applyBorder="1" applyFont="1" applyNumberFormat="1">
      <alignment horizontal="center" shrinkToFit="0" vertical="center" wrapText="1"/>
    </xf>
    <xf borderId="3" fillId="2" fontId="9" numFmtId="171" xfId="0" applyAlignment="1" applyBorder="1" applyFont="1" applyNumberFormat="1">
      <alignment horizontal="center" shrinkToFit="0" vertical="center" wrapText="1"/>
    </xf>
    <xf borderId="3" fillId="2" fontId="8" numFmtId="3" xfId="0" applyAlignment="1" applyBorder="1" applyFont="1" applyNumberFormat="1">
      <alignment horizontal="center" shrinkToFit="0" vertical="center" wrapText="1"/>
    </xf>
    <xf borderId="3" fillId="2" fontId="9" numFmtId="3" xfId="0" applyAlignment="1" applyBorder="1" applyFont="1" applyNumberFormat="1">
      <alignment horizontal="center" shrinkToFit="0" vertical="center" wrapText="1"/>
    </xf>
    <xf borderId="3" fillId="2" fontId="9" numFmtId="166" xfId="0" applyAlignment="1" applyBorder="1" applyFont="1" applyNumberFormat="1">
      <alignment horizontal="right" shrinkToFit="0" vertical="center" wrapText="1"/>
    </xf>
    <xf borderId="15" fillId="2" fontId="9" numFmtId="166" xfId="0" applyAlignment="1" applyBorder="1" applyFont="1" applyNumberFormat="1">
      <alignment horizontal="right" shrinkToFit="0" vertical="center" wrapText="1"/>
    </xf>
    <xf borderId="1" fillId="11" fontId="10" numFmtId="0" xfId="0" applyAlignment="1" applyBorder="1" applyFont="1">
      <alignment horizontal="center" vertical="center"/>
    </xf>
    <xf borderId="16" fillId="2" fontId="10" numFmtId="10" xfId="0" applyAlignment="1" applyBorder="1" applyFont="1" applyNumberFormat="1">
      <alignment horizontal="center" vertical="center"/>
    </xf>
    <xf borderId="17" fillId="0" fontId="2" numFmtId="0" xfId="0" applyBorder="1" applyFont="1"/>
    <xf borderId="7" fillId="2" fontId="10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center" vertical="center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3" fillId="2" fontId="10" numFmtId="0" xfId="0" applyAlignment="1" applyBorder="1" applyFont="1">
      <alignment horizontal="center" vertical="center"/>
    </xf>
    <xf borderId="3" fillId="2" fontId="11" numFmtId="166" xfId="0" applyAlignment="1" applyBorder="1" applyFont="1" applyNumberFormat="1">
      <alignment horizontal="center" shrinkToFit="0" vertical="center" wrapText="1"/>
    </xf>
    <xf borderId="3" fillId="2" fontId="11" numFmtId="0" xfId="0" applyAlignment="1" applyBorder="1" applyFont="1">
      <alignment horizontal="center" shrinkToFit="0" wrapText="1"/>
    </xf>
    <xf borderId="3" fillId="5" fontId="12" numFmtId="0" xfId="0" applyAlignment="1" applyBorder="1" applyFont="1">
      <alignment horizontal="center" shrinkToFit="0" vertical="center" wrapText="1"/>
    </xf>
    <xf borderId="3" fillId="9" fontId="12" numFmtId="167" xfId="0" applyAlignment="1" applyBorder="1" applyFont="1" applyNumberFormat="1">
      <alignment horizontal="center" vertical="center"/>
    </xf>
    <xf borderId="3" fillId="9" fontId="12" numFmtId="167" xfId="0" applyAlignment="1" applyBorder="1" applyFont="1" applyNumberFormat="1">
      <alignment horizontal="center" shrinkToFit="0" vertical="center" wrapText="1"/>
    </xf>
    <xf borderId="3" fillId="12" fontId="12" numFmtId="0" xfId="0" applyAlignment="1" applyBorder="1" applyFill="1" applyFont="1">
      <alignment horizontal="center" shrinkToFit="0" vertical="center" wrapText="1"/>
    </xf>
    <xf borderId="3" fillId="12" fontId="12" numFmtId="0" xfId="0" applyAlignment="1" applyBorder="1" applyFont="1">
      <alignment horizontal="center" vertical="center"/>
    </xf>
    <xf borderId="3" fillId="12" fontId="12" numFmtId="3" xfId="0" applyAlignment="1" applyBorder="1" applyFont="1" applyNumberFormat="1">
      <alignment horizontal="center" vertical="center"/>
    </xf>
    <xf borderId="3" fillId="7" fontId="12" numFmtId="168" xfId="0" applyAlignment="1" applyBorder="1" applyFont="1" applyNumberFormat="1">
      <alignment horizontal="center" vertical="center"/>
    </xf>
    <xf borderId="3" fillId="7" fontId="12" numFmtId="11" xfId="0" applyAlignment="1" applyBorder="1" applyFont="1" applyNumberFormat="1">
      <alignment horizontal="center" vertical="center"/>
    </xf>
    <xf borderId="3" fillId="7" fontId="12" numFmtId="10" xfId="0" applyAlignment="1" applyBorder="1" applyFont="1" applyNumberFormat="1">
      <alignment horizontal="center" vertical="center"/>
    </xf>
    <xf borderId="3" fillId="7" fontId="12" numFmtId="165" xfId="0" applyAlignment="1" applyBorder="1" applyFont="1" applyNumberFormat="1">
      <alignment horizontal="center" vertical="center"/>
    </xf>
    <xf borderId="3" fillId="5" fontId="12" numFmtId="165" xfId="0" applyAlignment="1" applyBorder="1" applyFont="1" applyNumberFormat="1">
      <alignment horizontal="center" shrinkToFit="0" vertical="center" wrapText="1"/>
    </xf>
    <xf borderId="3" fillId="9" fontId="12" numFmtId="0" xfId="0" applyAlignment="1" applyBorder="1" applyFont="1">
      <alignment horizontal="center" vertical="center"/>
    </xf>
    <xf borderId="3" fillId="9" fontId="1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1.63"/>
    <col customWidth="1" min="3" max="3" width="10.5"/>
    <col customWidth="1" min="4" max="4" width="12.75"/>
    <col customWidth="1" min="5" max="5" width="13.38"/>
    <col customWidth="1" min="6" max="6" width="12.38"/>
    <col customWidth="1" min="7" max="8" width="12.75"/>
    <col customWidth="1" min="9" max="9" width="7.25"/>
    <col customWidth="1" min="10" max="10" width="12.75"/>
    <col customWidth="1" min="11" max="11" width="15.5"/>
    <col customWidth="1" min="12" max="12" width="12.38"/>
    <col customWidth="1" min="13" max="13" width="12.75"/>
    <col customWidth="1" min="14" max="14" width="1.25"/>
    <col customWidth="1" min="15" max="15" width="8.13"/>
    <col customWidth="1" min="16" max="16" width="7.25"/>
    <col customWidth="1" min="17" max="26" width="11.13"/>
  </cols>
  <sheetData>
    <row r="1" ht="36.75" customHeight="1">
      <c r="A1" s="1" t="s">
        <v>0</v>
      </c>
      <c r="B1" s="2"/>
      <c r="C1" s="3" t="s">
        <v>1</v>
      </c>
      <c r="D1" s="3" t="s">
        <v>2</v>
      </c>
      <c r="E1" s="1" t="s">
        <v>3</v>
      </c>
      <c r="F1" s="2"/>
      <c r="G1" s="3" t="s">
        <v>4</v>
      </c>
      <c r="H1" s="3" t="s">
        <v>5</v>
      </c>
      <c r="I1" s="3" t="s">
        <v>1</v>
      </c>
      <c r="J1" s="3" t="s">
        <v>2</v>
      </c>
      <c r="K1" s="1" t="s">
        <v>3</v>
      </c>
      <c r="L1" s="2"/>
      <c r="M1" s="3" t="s">
        <v>4</v>
      </c>
      <c r="N1" s="4"/>
      <c r="O1" s="3" t="s">
        <v>6</v>
      </c>
      <c r="P1" s="3" t="s">
        <v>5</v>
      </c>
    </row>
    <row r="2" ht="36.75" customHeight="1">
      <c r="A2" s="5" t="s">
        <v>7</v>
      </c>
      <c r="B2" s="5">
        <v>1.0</v>
      </c>
      <c r="C2" s="5" t="s">
        <v>8</v>
      </c>
      <c r="D2" s="6"/>
      <c r="E2" s="7" t="s">
        <v>9</v>
      </c>
      <c r="F2" s="5" t="s">
        <v>10</v>
      </c>
      <c r="G2" s="6">
        <v>0.005</v>
      </c>
      <c r="H2" s="8" t="s">
        <v>11</v>
      </c>
      <c r="I2" s="9" t="s">
        <v>12</v>
      </c>
      <c r="J2" s="10"/>
      <c r="K2" s="11" t="s">
        <v>13</v>
      </c>
      <c r="L2" s="9" t="s">
        <v>10</v>
      </c>
      <c r="M2" s="10">
        <v>5.0E-4</v>
      </c>
      <c r="N2" s="12"/>
      <c r="O2" s="13" t="str">
        <f>IF('事故機率分析-安全危害'!Q4="", '事故機率分析-安全危害'!Q5, '事故機率分析-安全危害'!Q4)</f>
        <v>#N/A</v>
      </c>
      <c r="P2" s="8" t="str">
        <f>IF(O2="","", IF(O2&lt;M2,"A+++",IF(O2&lt;M3,"A++",IF(O2&lt;M4,"A+",IF(O2&lt;M5,"A",IF(O2&lt;M6,"B",IF(O2&lt;M7,"C","D")))))))</f>
        <v>#N/A</v>
      </c>
    </row>
    <row r="3" ht="36.75" customHeight="1">
      <c r="A3" s="5" t="s">
        <v>7</v>
      </c>
      <c r="B3" s="5">
        <v>1.0</v>
      </c>
      <c r="C3" s="5" t="s">
        <v>8</v>
      </c>
      <c r="D3" s="6"/>
      <c r="E3" s="7" t="s">
        <v>9</v>
      </c>
      <c r="F3" s="5" t="s">
        <v>10</v>
      </c>
      <c r="G3" s="6">
        <v>0.005</v>
      </c>
      <c r="H3" s="8" t="s">
        <v>14</v>
      </c>
      <c r="I3" s="9" t="s">
        <v>15</v>
      </c>
      <c r="J3" s="10">
        <v>5.0E-4</v>
      </c>
      <c r="K3" s="11" t="s">
        <v>16</v>
      </c>
      <c r="L3" s="9" t="s">
        <v>10</v>
      </c>
      <c r="M3" s="10">
        <v>0.001</v>
      </c>
      <c r="N3" s="12"/>
      <c r="O3" s="14"/>
      <c r="P3" s="14"/>
    </row>
    <row r="4" ht="36.75" customHeight="1">
      <c r="A4" s="5" t="s">
        <v>7</v>
      </c>
      <c r="B4" s="5">
        <v>1.0</v>
      </c>
      <c r="C4" s="5" t="s">
        <v>8</v>
      </c>
      <c r="D4" s="6"/>
      <c r="E4" s="7" t="s">
        <v>9</v>
      </c>
      <c r="F4" s="5" t="s">
        <v>10</v>
      </c>
      <c r="G4" s="6">
        <v>0.005</v>
      </c>
      <c r="H4" s="8" t="s">
        <v>17</v>
      </c>
      <c r="I4" s="9" t="s">
        <v>18</v>
      </c>
      <c r="J4" s="10">
        <v>0.001</v>
      </c>
      <c r="K4" s="11" t="s">
        <v>19</v>
      </c>
      <c r="L4" s="9" t="s">
        <v>10</v>
      </c>
      <c r="M4" s="10">
        <v>0.003</v>
      </c>
      <c r="N4" s="12"/>
      <c r="O4" s="14"/>
      <c r="P4" s="14"/>
    </row>
    <row r="5" ht="36.75" customHeight="1">
      <c r="A5" s="5" t="s">
        <v>7</v>
      </c>
      <c r="B5" s="5">
        <v>1.0</v>
      </c>
      <c r="C5" s="5" t="s">
        <v>8</v>
      </c>
      <c r="D5" s="6"/>
      <c r="E5" s="7" t="s">
        <v>9</v>
      </c>
      <c r="F5" s="5" t="s">
        <v>10</v>
      </c>
      <c r="G5" s="6">
        <v>0.005</v>
      </c>
      <c r="H5" s="8" t="s">
        <v>20</v>
      </c>
      <c r="I5" s="9" t="s">
        <v>21</v>
      </c>
      <c r="J5" s="10">
        <v>0.003</v>
      </c>
      <c r="K5" s="11" t="s">
        <v>22</v>
      </c>
      <c r="L5" s="9" t="s">
        <v>10</v>
      </c>
      <c r="M5" s="10">
        <v>0.005</v>
      </c>
      <c r="N5" s="12"/>
      <c r="O5" s="14"/>
      <c r="P5" s="14"/>
    </row>
    <row r="6" ht="36.75" customHeight="1">
      <c r="A6" s="5" t="s">
        <v>23</v>
      </c>
      <c r="B6" s="5">
        <v>2.0</v>
      </c>
      <c r="C6" s="5" t="s">
        <v>24</v>
      </c>
      <c r="D6" s="6">
        <v>0.005</v>
      </c>
      <c r="E6" s="5" t="s">
        <v>25</v>
      </c>
      <c r="F6" s="5" t="s">
        <v>26</v>
      </c>
      <c r="G6" s="6">
        <v>0.01</v>
      </c>
      <c r="H6" s="15" t="s">
        <v>27</v>
      </c>
      <c r="I6" s="16" t="s">
        <v>28</v>
      </c>
      <c r="J6" s="16">
        <v>0.005</v>
      </c>
      <c r="K6" s="16" t="s">
        <v>25</v>
      </c>
      <c r="L6" s="16" t="s">
        <v>26</v>
      </c>
      <c r="M6" s="16">
        <v>0.01</v>
      </c>
      <c r="N6" s="12"/>
      <c r="O6" s="14"/>
      <c r="P6" s="14"/>
    </row>
    <row r="7" ht="36.75" customHeight="1">
      <c r="A7" s="5" t="s">
        <v>29</v>
      </c>
      <c r="B7" s="5">
        <v>3.0</v>
      </c>
      <c r="C7" s="5" t="s">
        <v>30</v>
      </c>
      <c r="D7" s="6">
        <v>0.01</v>
      </c>
      <c r="E7" s="5" t="s">
        <v>31</v>
      </c>
      <c r="F7" s="5" t="s">
        <v>32</v>
      </c>
      <c r="G7" s="6">
        <v>0.02</v>
      </c>
      <c r="H7" s="15" t="s">
        <v>33</v>
      </c>
      <c r="I7" s="16" t="s">
        <v>34</v>
      </c>
      <c r="J7" s="16">
        <v>0.01</v>
      </c>
      <c r="K7" s="16" t="s">
        <v>31</v>
      </c>
      <c r="L7" s="16" t="s">
        <v>32</v>
      </c>
      <c r="M7" s="16">
        <v>0.02</v>
      </c>
      <c r="N7" s="12"/>
      <c r="O7" s="14"/>
      <c r="P7" s="14"/>
    </row>
    <row r="8" ht="36.75" customHeight="1">
      <c r="A8" s="5" t="s">
        <v>35</v>
      </c>
      <c r="B8" s="5">
        <v>4.0</v>
      </c>
      <c r="C8" s="5" t="s">
        <v>36</v>
      </c>
      <c r="D8" s="6">
        <v>0.02</v>
      </c>
      <c r="E8" s="7" t="s">
        <v>37</v>
      </c>
      <c r="F8" s="5" t="s">
        <v>38</v>
      </c>
      <c r="G8" s="6"/>
      <c r="H8" s="15" t="s">
        <v>39</v>
      </c>
      <c r="I8" s="16" t="s">
        <v>40</v>
      </c>
      <c r="J8" s="16">
        <v>0.02</v>
      </c>
      <c r="K8" s="16" t="s">
        <v>37</v>
      </c>
      <c r="L8" s="16" t="s">
        <v>38</v>
      </c>
      <c r="M8" s="16"/>
      <c r="N8" s="17"/>
      <c r="O8" s="18"/>
      <c r="P8" s="18"/>
    </row>
    <row r="9" ht="36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7"/>
      <c r="O9" s="18"/>
      <c r="P9" s="18"/>
    </row>
    <row r="10" ht="36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7"/>
      <c r="O10" s="18"/>
      <c r="P10" s="18"/>
    </row>
    <row r="11" ht="36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7"/>
      <c r="O11" s="18"/>
      <c r="P11" s="18"/>
    </row>
    <row r="12" ht="36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7"/>
      <c r="O12" s="18"/>
      <c r="P12" s="18"/>
    </row>
    <row r="13" ht="36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7"/>
      <c r="O13" s="18"/>
      <c r="P13" s="18"/>
    </row>
    <row r="14" ht="36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7"/>
      <c r="O14" s="18"/>
      <c r="P14" s="18"/>
    </row>
    <row r="15" ht="36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7"/>
      <c r="O15" s="18"/>
      <c r="P15" s="18"/>
    </row>
    <row r="16" ht="36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7"/>
      <c r="O16" s="18"/>
      <c r="P16" s="18"/>
    </row>
    <row r="17" ht="36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7"/>
      <c r="O17" s="18"/>
      <c r="P17" s="18"/>
    </row>
    <row r="18" ht="36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7"/>
      <c r="O18" s="18"/>
      <c r="P18" s="18"/>
    </row>
    <row r="19" ht="36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7"/>
      <c r="O19" s="18"/>
      <c r="P19" s="18"/>
    </row>
    <row r="20" ht="36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7"/>
      <c r="O20" s="18"/>
      <c r="P20" s="18"/>
    </row>
    <row r="21" ht="36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7"/>
      <c r="O21" s="18"/>
      <c r="P21" s="18"/>
    </row>
    <row r="22" ht="36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7"/>
      <c r="O22" s="18"/>
      <c r="P22" s="18"/>
    </row>
    <row r="23" ht="36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7"/>
      <c r="O23" s="18"/>
      <c r="P23" s="18"/>
    </row>
    <row r="24" ht="36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7"/>
      <c r="O24" s="18"/>
      <c r="P24" s="18"/>
    </row>
    <row r="25" ht="36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7"/>
      <c r="O25" s="18"/>
      <c r="P25" s="18"/>
    </row>
    <row r="26" ht="36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7"/>
      <c r="O26" s="18"/>
      <c r="P26" s="18"/>
    </row>
    <row r="27" ht="36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7"/>
      <c r="O27" s="18"/>
      <c r="P27" s="18"/>
    </row>
    <row r="28" ht="36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7"/>
      <c r="O28" s="18"/>
      <c r="P28" s="18"/>
    </row>
    <row r="29" ht="36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7"/>
      <c r="O29" s="18"/>
      <c r="P29" s="18"/>
    </row>
    <row r="30" ht="36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7"/>
      <c r="O30" s="18"/>
      <c r="P30" s="18"/>
    </row>
    <row r="31" ht="36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7"/>
      <c r="O31" s="18"/>
      <c r="P31" s="18"/>
    </row>
    <row r="32" ht="36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7"/>
      <c r="O32" s="18"/>
      <c r="P32" s="18"/>
    </row>
    <row r="33" ht="36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7"/>
      <c r="O33" s="18"/>
      <c r="P33" s="18"/>
    </row>
    <row r="34" ht="36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7"/>
      <c r="O34" s="18"/>
      <c r="P34" s="18"/>
    </row>
    <row r="35" ht="36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7"/>
      <c r="O35" s="18"/>
      <c r="P35" s="18"/>
    </row>
    <row r="36" ht="36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7"/>
      <c r="O36" s="18"/>
      <c r="P36" s="18"/>
    </row>
    <row r="37" ht="36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7"/>
      <c r="O37" s="18"/>
      <c r="P37" s="18"/>
    </row>
    <row r="38" ht="36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7"/>
      <c r="O38" s="18"/>
      <c r="P38" s="18"/>
    </row>
    <row r="39" ht="36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/>
      <c r="O39" s="18"/>
      <c r="P39" s="18"/>
    </row>
    <row r="40" ht="36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7"/>
      <c r="O40" s="18"/>
      <c r="P40" s="18"/>
    </row>
    <row r="41" ht="36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7"/>
      <c r="O41" s="18"/>
      <c r="P41" s="18"/>
    </row>
    <row r="42" ht="36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7"/>
      <c r="O42" s="18"/>
      <c r="P42" s="18"/>
    </row>
    <row r="43" ht="36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7"/>
      <c r="O43" s="18"/>
      <c r="P43" s="18"/>
    </row>
    <row r="44" ht="36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7"/>
      <c r="O44" s="18"/>
      <c r="P44" s="18"/>
    </row>
    <row r="45" ht="36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7"/>
      <c r="O45" s="18"/>
      <c r="P45" s="18"/>
    </row>
    <row r="46" ht="36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7"/>
      <c r="O46" s="18"/>
      <c r="P46" s="18"/>
    </row>
    <row r="47" ht="36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7"/>
      <c r="O47" s="18"/>
      <c r="P47" s="18"/>
    </row>
    <row r="48" ht="36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7"/>
      <c r="O48" s="18"/>
      <c r="P48" s="18"/>
    </row>
    <row r="49" ht="36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7"/>
      <c r="O49" s="18"/>
      <c r="P49" s="18"/>
    </row>
    <row r="50" ht="36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7"/>
      <c r="O50" s="18"/>
      <c r="P50" s="18"/>
    </row>
    <row r="51" ht="36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7"/>
      <c r="O51" s="18"/>
      <c r="P51" s="18"/>
    </row>
    <row r="52" ht="36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7"/>
      <c r="O52" s="18"/>
      <c r="P52" s="18"/>
    </row>
    <row r="53" ht="36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7"/>
      <c r="O53" s="18"/>
      <c r="P53" s="18"/>
    </row>
    <row r="54" ht="36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7"/>
      <c r="O54" s="18"/>
      <c r="P54" s="18"/>
    </row>
    <row r="55" ht="36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7"/>
      <c r="O55" s="18"/>
      <c r="P55" s="18"/>
    </row>
    <row r="56" ht="36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7"/>
      <c r="O56" s="18"/>
      <c r="P56" s="18"/>
    </row>
    <row r="57" ht="36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7"/>
      <c r="O57" s="18"/>
      <c r="P57" s="18"/>
    </row>
    <row r="58" ht="36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7"/>
      <c r="O58" s="18"/>
      <c r="P58" s="18"/>
    </row>
    <row r="59" ht="36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7"/>
      <c r="O59" s="18"/>
      <c r="P59" s="18"/>
    </row>
    <row r="60" ht="36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7"/>
      <c r="O60" s="18"/>
      <c r="P60" s="18"/>
    </row>
    <row r="61" ht="36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7"/>
      <c r="O61" s="18"/>
      <c r="P61" s="18"/>
    </row>
    <row r="62" ht="36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7"/>
      <c r="O62" s="18"/>
      <c r="P62" s="18"/>
    </row>
    <row r="63" ht="36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7"/>
      <c r="O63" s="18"/>
      <c r="P63" s="18"/>
    </row>
    <row r="64" ht="36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7"/>
      <c r="O64" s="18"/>
      <c r="P64" s="18"/>
    </row>
    <row r="65" ht="36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7"/>
      <c r="O65" s="18"/>
      <c r="P65" s="18"/>
    </row>
    <row r="66" ht="36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7"/>
      <c r="O66" s="18"/>
      <c r="P66" s="18"/>
    </row>
    <row r="67" ht="36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7"/>
      <c r="O67" s="18"/>
      <c r="P67" s="18"/>
    </row>
    <row r="68" ht="36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7"/>
      <c r="O68" s="18"/>
      <c r="P68" s="18"/>
    </row>
    <row r="69" ht="36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7"/>
      <c r="O69" s="18"/>
      <c r="P69" s="18"/>
    </row>
    <row r="70" ht="36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7"/>
      <c r="O70" s="18"/>
      <c r="P70" s="18"/>
    </row>
    <row r="71" ht="36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7"/>
      <c r="O71" s="18"/>
      <c r="P71" s="18"/>
    </row>
    <row r="72" ht="36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/>
      <c r="O72" s="18"/>
      <c r="P72" s="18"/>
    </row>
    <row r="73" ht="36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7"/>
      <c r="O73" s="18"/>
      <c r="P73" s="18"/>
    </row>
    <row r="74" ht="36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7"/>
      <c r="O74" s="18"/>
      <c r="P74" s="18"/>
    </row>
    <row r="75" ht="36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7"/>
      <c r="O75" s="18"/>
      <c r="P75" s="18"/>
    </row>
    <row r="76" ht="36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7"/>
      <c r="O76" s="18"/>
      <c r="P76" s="18"/>
    </row>
    <row r="77" ht="36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7"/>
      <c r="O77" s="18"/>
      <c r="P77" s="18"/>
    </row>
    <row r="78" ht="36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7"/>
      <c r="O78" s="18"/>
      <c r="P78" s="18"/>
    </row>
    <row r="79" ht="36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7"/>
      <c r="O79" s="18"/>
      <c r="P79" s="18"/>
    </row>
    <row r="80" ht="36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7"/>
      <c r="O80" s="18"/>
      <c r="P80" s="18"/>
    </row>
    <row r="81" ht="36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7"/>
      <c r="O81" s="18"/>
      <c r="P81" s="18"/>
    </row>
    <row r="82" ht="36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7"/>
      <c r="O82" s="18"/>
      <c r="P82" s="18"/>
    </row>
    <row r="83" ht="36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7"/>
      <c r="O83" s="18"/>
      <c r="P83" s="18"/>
    </row>
    <row r="84" ht="36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7"/>
      <c r="O84" s="18"/>
      <c r="P84" s="18"/>
    </row>
    <row r="85" ht="36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7"/>
      <c r="O85" s="18"/>
      <c r="P85" s="18"/>
    </row>
    <row r="86" ht="36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7"/>
      <c r="O86" s="18"/>
      <c r="P86" s="18"/>
    </row>
    <row r="87" ht="36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7"/>
      <c r="O87" s="18"/>
      <c r="P87" s="18"/>
    </row>
    <row r="88" ht="36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7"/>
      <c r="O88" s="18"/>
      <c r="P88" s="18"/>
    </row>
    <row r="89" ht="36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7"/>
      <c r="O89" s="18"/>
      <c r="P89" s="18"/>
    </row>
    <row r="90" ht="36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7"/>
      <c r="O90" s="18"/>
      <c r="P90" s="18"/>
    </row>
    <row r="91" ht="36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7"/>
      <c r="O91" s="18"/>
      <c r="P91" s="18"/>
    </row>
    <row r="92" ht="36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7"/>
      <c r="O92" s="18"/>
      <c r="P92" s="18"/>
    </row>
    <row r="93" ht="36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7"/>
      <c r="O93" s="18"/>
      <c r="P93" s="18"/>
    </row>
    <row r="94" ht="36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7"/>
      <c r="O94" s="18"/>
      <c r="P94" s="18"/>
    </row>
    <row r="95" ht="36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7"/>
      <c r="O95" s="18"/>
      <c r="P95" s="18"/>
    </row>
    <row r="96" ht="36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7"/>
      <c r="O96" s="18"/>
      <c r="P96" s="18"/>
    </row>
    <row r="97" ht="36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7"/>
      <c r="O97" s="18"/>
      <c r="P97" s="18"/>
    </row>
    <row r="98" ht="36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7"/>
      <c r="O98" s="18"/>
      <c r="P98" s="18"/>
    </row>
    <row r="99" ht="36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7"/>
      <c r="O99" s="18"/>
      <c r="P99" s="18"/>
    </row>
    <row r="100" ht="36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7"/>
      <c r="O100" s="18"/>
      <c r="P100" s="18"/>
    </row>
    <row r="101" ht="36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7"/>
      <c r="O101" s="18"/>
      <c r="P101" s="18"/>
    </row>
    <row r="102" ht="36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7"/>
      <c r="O102" s="18"/>
      <c r="P102" s="18"/>
    </row>
    <row r="103" ht="36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7"/>
      <c r="O103" s="18"/>
      <c r="P103" s="18"/>
    </row>
    <row r="104" ht="36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7"/>
      <c r="O104" s="18"/>
      <c r="P104" s="18"/>
    </row>
    <row r="105" ht="36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7"/>
      <c r="O105" s="18"/>
      <c r="P105" s="18"/>
    </row>
    <row r="106" ht="36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7"/>
      <c r="O106" s="18"/>
      <c r="P106" s="18"/>
    </row>
    <row r="107" ht="36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7"/>
      <c r="O107" s="18"/>
      <c r="P107" s="18"/>
    </row>
    <row r="108" ht="36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7"/>
      <c r="O108" s="18"/>
      <c r="P108" s="18"/>
    </row>
    <row r="109" ht="36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7"/>
      <c r="O109" s="18"/>
      <c r="P109" s="18"/>
    </row>
    <row r="110" ht="36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7"/>
      <c r="O110" s="18"/>
      <c r="P110" s="18"/>
    </row>
    <row r="111" ht="36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7"/>
      <c r="O111" s="18"/>
      <c r="P111" s="18"/>
    </row>
    <row r="112" ht="36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7"/>
      <c r="O112" s="18"/>
      <c r="P112" s="18"/>
    </row>
    <row r="113" ht="36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7"/>
      <c r="O113" s="18"/>
      <c r="P113" s="18"/>
    </row>
    <row r="114" ht="36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7"/>
      <c r="O114" s="18"/>
      <c r="P114" s="18"/>
    </row>
    <row r="115" ht="36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7"/>
      <c r="O115" s="18"/>
      <c r="P115" s="18"/>
    </row>
    <row r="116" ht="36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7"/>
      <c r="O116" s="18"/>
      <c r="P116" s="18"/>
    </row>
    <row r="117" ht="36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7"/>
      <c r="O117" s="18"/>
      <c r="P117" s="18"/>
    </row>
    <row r="118" ht="36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7"/>
      <c r="O118" s="18"/>
      <c r="P118" s="18"/>
    </row>
    <row r="119" ht="36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7"/>
      <c r="O119" s="18"/>
      <c r="P119" s="18"/>
    </row>
    <row r="120" ht="36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7"/>
      <c r="O120" s="18"/>
      <c r="P120" s="18"/>
    </row>
    <row r="121" ht="36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7"/>
      <c r="O121" s="18"/>
      <c r="P121" s="18"/>
    </row>
    <row r="122" ht="36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7"/>
      <c r="O122" s="18"/>
      <c r="P122" s="18"/>
    </row>
    <row r="123" ht="36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7"/>
      <c r="O123" s="18"/>
      <c r="P123" s="18"/>
    </row>
    <row r="124" ht="36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7"/>
      <c r="O124" s="18"/>
      <c r="P124" s="18"/>
    </row>
    <row r="125" ht="36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7"/>
      <c r="O125" s="18"/>
      <c r="P125" s="18"/>
    </row>
    <row r="126" ht="36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7"/>
      <c r="O126" s="18"/>
      <c r="P126" s="18"/>
    </row>
    <row r="127" ht="36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7"/>
      <c r="O127" s="18"/>
      <c r="P127" s="18"/>
    </row>
    <row r="128" ht="36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7"/>
      <c r="O128" s="18"/>
      <c r="P128" s="18"/>
    </row>
    <row r="129" ht="36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7"/>
      <c r="O129" s="18"/>
      <c r="P129" s="18"/>
    </row>
    <row r="130" ht="36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7"/>
      <c r="O130" s="18"/>
      <c r="P130" s="18"/>
    </row>
    <row r="131" ht="36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7"/>
      <c r="O131" s="18"/>
      <c r="P131" s="18"/>
    </row>
    <row r="132" ht="36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7"/>
      <c r="O132" s="18"/>
      <c r="P132" s="18"/>
    </row>
    <row r="133" ht="36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7"/>
      <c r="O133" s="18"/>
      <c r="P133" s="18"/>
    </row>
    <row r="134" ht="36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7"/>
      <c r="O134" s="18"/>
      <c r="P134" s="18"/>
    </row>
    <row r="135" ht="36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7"/>
      <c r="O135" s="18"/>
      <c r="P135" s="18"/>
    </row>
    <row r="136" ht="36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7"/>
      <c r="O136" s="18"/>
      <c r="P136" s="18"/>
    </row>
    <row r="137" ht="36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7"/>
      <c r="O137" s="18"/>
      <c r="P137" s="18"/>
    </row>
    <row r="138" ht="36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7"/>
      <c r="O138" s="18"/>
      <c r="P138" s="18"/>
    </row>
    <row r="139" ht="36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7"/>
      <c r="O139" s="18"/>
      <c r="P139" s="18"/>
    </row>
    <row r="140" ht="36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7"/>
      <c r="O140" s="18"/>
      <c r="P140" s="18"/>
    </row>
    <row r="141" ht="36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7"/>
      <c r="O141" s="18"/>
      <c r="P141" s="18"/>
    </row>
    <row r="142" ht="36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7"/>
      <c r="O142" s="18"/>
      <c r="P142" s="18"/>
    </row>
    <row r="143" ht="36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7"/>
      <c r="O143" s="18"/>
      <c r="P143" s="18"/>
    </row>
    <row r="144" ht="36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7"/>
      <c r="O144" s="18"/>
      <c r="P144" s="18"/>
    </row>
    <row r="145" ht="36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7"/>
      <c r="O145" s="18"/>
      <c r="P145" s="18"/>
    </row>
    <row r="146" ht="36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7"/>
      <c r="O146" s="18"/>
      <c r="P146" s="18"/>
    </row>
    <row r="147" ht="36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7"/>
      <c r="O147" s="18"/>
      <c r="P147" s="18"/>
    </row>
    <row r="148" ht="36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7"/>
      <c r="O148" s="18"/>
      <c r="P148" s="18"/>
    </row>
    <row r="149" ht="36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7"/>
      <c r="O149" s="18"/>
      <c r="P149" s="18"/>
    </row>
    <row r="150" ht="36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7"/>
      <c r="O150" s="18"/>
      <c r="P150" s="18"/>
    </row>
    <row r="151" ht="36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7"/>
      <c r="O151" s="18"/>
      <c r="P151" s="18"/>
    </row>
    <row r="152" ht="36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7"/>
      <c r="O152" s="18"/>
      <c r="P152" s="18"/>
    </row>
    <row r="153" ht="36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7"/>
      <c r="O153" s="18"/>
      <c r="P153" s="18"/>
    </row>
    <row r="154" ht="36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7"/>
      <c r="O154" s="18"/>
      <c r="P154" s="18"/>
    </row>
    <row r="155" ht="36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7"/>
      <c r="O155" s="18"/>
      <c r="P155" s="18"/>
    </row>
    <row r="156" ht="36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7"/>
      <c r="O156" s="18"/>
      <c r="P156" s="18"/>
    </row>
    <row r="157" ht="36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7"/>
      <c r="O157" s="18"/>
      <c r="P157" s="18"/>
    </row>
    <row r="158" ht="36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7"/>
      <c r="O158" s="18"/>
      <c r="P158" s="18"/>
    </row>
    <row r="159" ht="36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7"/>
      <c r="O159" s="18"/>
      <c r="P159" s="18"/>
    </row>
    <row r="160" ht="36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7"/>
      <c r="O160" s="18"/>
      <c r="P160" s="18"/>
    </row>
    <row r="161" ht="36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7"/>
      <c r="O161" s="18"/>
      <c r="P161" s="18"/>
    </row>
    <row r="162" ht="36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7"/>
      <c r="O162" s="18"/>
      <c r="P162" s="18"/>
    </row>
    <row r="163" ht="36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7"/>
      <c r="O163" s="18"/>
      <c r="P163" s="18"/>
    </row>
    <row r="164" ht="36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7"/>
      <c r="O164" s="18"/>
      <c r="P164" s="18"/>
    </row>
    <row r="165" ht="36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7"/>
      <c r="O165" s="18"/>
      <c r="P165" s="18"/>
    </row>
    <row r="166" ht="36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7"/>
      <c r="O166" s="18"/>
      <c r="P166" s="18"/>
    </row>
    <row r="167" ht="36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7"/>
      <c r="O167" s="18"/>
      <c r="P167" s="18"/>
    </row>
    <row r="168" ht="36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7"/>
      <c r="O168" s="18"/>
      <c r="P168" s="18"/>
    </row>
    <row r="169" ht="36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7"/>
      <c r="O169" s="18"/>
      <c r="P169" s="18"/>
    </row>
    <row r="170" ht="36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7"/>
      <c r="O170" s="18"/>
      <c r="P170" s="18"/>
    </row>
    <row r="171" ht="36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7"/>
      <c r="O171" s="18"/>
      <c r="P171" s="18"/>
    </row>
    <row r="172" ht="36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7"/>
      <c r="O172" s="18"/>
      <c r="P172" s="18"/>
    </row>
    <row r="173" ht="36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7"/>
      <c r="O173" s="18"/>
      <c r="P173" s="18"/>
    </row>
    <row r="174" ht="36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7"/>
      <c r="O174" s="18"/>
      <c r="P174" s="18"/>
    </row>
    <row r="175" ht="36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7"/>
      <c r="O175" s="18"/>
      <c r="P175" s="18"/>
    </row>
    <row r="176" ht="36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7"/>
      <c r="O176" s="18"/>
      <c r="P176" s="18"/>
    </row>
    <row r="177" ht="36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7"/>
      <c r="O177" s="18"/>
      <c r="P177" s="18"/>
    </row>
    <row r="178" ht="36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7"/>
      <c r="O178" s="18"/>
      <c r="P178" s="18"/>
    </row>
    <row r="179" ht="36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7"/>
      <c r="O179" s="18"/>
      <c r="P179" s="18"/>
    </row>
    <row r="180" ht="36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7"/>
      <c r="O180" s="18"/>
      <c r="P180" s="18"/>
    </row>
    <row r="181" ht="36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7"/>
      <c r="O181" s="18"/>
      <c r="P181" s="18"/>
    </row>
    <row r="182" ht="36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7"/>
      <c r="O182" s="18"/>
      <c r="P182" s="18"/>
    </row>
    <row r="183" ht="36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7"/>
      <c r="O183" s="18"/>
      <c r="P183" s="18"/>
    </row>
    <row r="184" ht="36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7"/>
      <c r="O184" s="18"/>
      <c r="P184" s="18"/>
    </row>
    <row r="185" ht="36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7"/>
      <c r="O185" s="18"/>
      <c r="P185" s="18"/>
    </row>
    <row r="186" ht="36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7"/>
      <c r="O186" s="18"/>
      <c r="P186" s="18"/>
    </row>
    <row r="187" ht="36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7"/>
      <c r="O187" s="18"/>
      <c r="P187" s="18"/>
    </row>
    <row r="188" ht="36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7"/>
      <c r="O188" s="18"/>
      <c r="P188" s="18"/>
    </row>
    <row r="189" ht="36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7"/>
      <c r="O189" s="18"/>
      <c r="P189" s="18"/>
    </row>
    <row r="190" ht="36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7"/>
      <c r="O190" s="18"/>
      <c r="P190" s="18"/>
    </row>
    <row r="191" ht="36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7"/>
      <c r="O191" s="18"/>
      <c r="P191" s="18"/>
    </row>
    <row r="192" ht="36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7"/>
      <c r="O192" s="18"/>
      <c r="P192" s="18"/>
    </row>
    <row r="193" ht="36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7"/>
      <c r="O193" s="18"/>
      <c r="P193" s="18"/>
    </row>
    <row r="194" ht="36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7"/>
      <c r="O194" s="18"/>
      <c r="P194" s="18"/>
    </row>
    <row r="195" ht="36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7"/>
      <c r="O195" s="18"/>
      <c r="P195" s="18"/>
    </row>
    <row r="196" ht="36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7"/>
      <c r="O196" s="18"/>
      <c r="P196" s="18"/>
    </row>
    <row r="197" ht="36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7"/>
      <c r="O197" s="18"/>
      <c r="P197" s="18"/>
    </row>
    <row r="198" ht="36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7"/>
      <c r="O198" s="18"/>
      <c r="P198" s="18"/>
    </row>
    <row r="199" ht="36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7"/>
      <c r="O199" s="18"/>
      <c r="P199" s="18"/>
    </row>
    <row r="200" ht="36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7"/>
      <c r="O200" s="18"/>
      <c r="P200" s="18"/>
    </row>
    <row r="201" ht="36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7"/>
      <c r="O201" s="18"/>
      <c r="P201" s="18"/>
    </row>
    <row r="202" ht="36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7"/>
      <c r="O202" s="18"/>
      <c r="P202" s="18"/>
    </row>
    <row r="203" ht="36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7"/>
      <c r="O203" s="18"/>
      <c r="P203" s="18"/>
    </row>
    <row r="204" ht="36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7"/>
      <c r="O204" s="18"/>
      <c r="P204" s="18"/>
    </row>
    <row r="205" ht="36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7"/>
      <c r="O205" s="18"/>
      <c r="P205" s="18"/>
    </row>
    <row r="206" ht="36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7"/>
      <c r="O206" s="18"/>
      <c r="P206" s="18"/>
    </row>
    <row r="207" ht="36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7"/>
      <c r="O207" s="18"/>
      <c r="P207" s="18"/>
    </row>
    <row r="208" ht="36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7"/>
      <c r="O208" s="18"/>
      <c r="P208" s="18"/>
    </row>
    <row r="209" ht="36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7"/>
      <c r="O209" s="18"/>
      <c r="P209" s="18"/>
    </row>
    <row r="210" ht="36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7"/>
      <c r="O210" s="18"/>
      <c r="P210" s="18"/>
    </row>
    <row r="211" ht="36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7"/>
      <c r="O211" s="18"/>
      <c r="P211" s="18"/>
    </row>
    <row r="212" ht="36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7"/>
      <c r="O212" s="18"/>
      <c r="P212" s="18"/>
    </row>
    <row r="213" ht="36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7"/>
      <c r="O213" s="18"/>
      <c r="P213" s="18"/>
    </row>
    <row r="214" ht="36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7"/>
      <c r="O214" s="18"/>
      <c r="P214" s="18"/>
    </row>
    <row r="215" ht="36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7"/>
      <c r="O215" s="18"/>
      <c r="P215" s="18"/>
    </row>
    <row r="216" ht="36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7"/>
      <c r="O216" s="18"/>
      <c r="P216" s="18"/>
    </row>
    <row r="217" ht="36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7"/>
      <c r="O217" s="18"/>
      <c r="P217" s="18"/>
    </row>
    <row r="218" ht="36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7"/>
      <c r="O218" s="18"/>
      <c r="P218" s="18"/>
    </row>
    <row r="219" ht="36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7"/>
      <c r="O219" s="18"/>
      <c r="P219" s="18"/>
    </row>
    <row r="220" ht="36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7"/>
      <c r="O220" s="18"/>
      <c r="P220" s="1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E1:F1"/>
    <mergeCell ref="K1:L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5.0"/>
    <col customWidth="1" min="3" max="3" width="7.0"/>
    <col customWidth="1" min="4" max="4" width="8.88"/>
    <col customWidth="1" min="5" max="5" width="7.0"/>
    <col customWidth="1" min="6" max="6" width="8.88"/>
    <col customWidth="1" min="7" max="7" width="7.0"/>
    <col customWidth="1" min="8" max="8" width="8.88"/>
    <col customWidth="1" min="9" max="9" width="7.0"/>
    <col customWidth="1" min="10" max="10" width="8.88"/>
    <col customWidth="1" min="11" max="11" width="7.0"/>
    <col customWidth="1" min="12" max="12" width="8.88"/>
    <col customWidth="1" min="13" max="13" width="7.0"/>
    <col customWidth="1" min="14" max="14" width="8.88"/>
    <col customWidth="1" min="15" max="15" width="7.0"/>
    <col customWidth="1" min="16" max="16" width="8.88"/>
    <col customWidth="1" min="17" max="17" width="7.0"/>
    <col customWidth="1" min="18" max="18" width="9.38"/>
    <col customWidth="1" min="19" max="20" width="4.25"/>
    <col customWidth="1" min="21" max="21" width="10.5"/>
    <col customWidth="1" min="22" max="22" width="5.38"/>
    <col customWidth="1" min="23" max="23" width="13.38"/>
    <col customWidth="1" min="24" max="24" width="10.75"/>
    <col customWidth="1" min="25" max="25" width="7.0"/>
    <col customWidth="1" min="26" max="26" width="11.13"/>
  </cols>
  <sheetData>
    <row r="1" ht="31.5" customHeight="1">
      <c r="A1" s="3"/>
      <c r="B1" s="3"/>
      <c r="C1" s="1" t="s">
        <v>41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  <c r="S1" s="20" t="s">
        <v>42</v>
      </c>
      <c r="T1" s="19"/>
      <c r="U1" s="19"/>
      <c r="V1" s="19"/>
      <c r="W1" s="19"/>
      <c r="X1" s="19"/>
      <c r="Y1" s="2"/>
    </row>
    <row r="2" ht="31.5" customHeight="1">
      <c r="A2" s="21" t="s">
        <v>43</v>
      </c>
      <c r="B2" s="22"/>
      <c r="C2" s="23">
        <v>0.0</v>
      </c>
      <c r="D2" s="2"/>
      <c r="E2" s="23">
        <v>0.0</v>
      </c>
      <c r="F2" s="2"/>
      <c r="G2" s="23">
        <v>0.0</v>
      </c>
      <c r="H2" s="2"/>
      <c r="I2" s="23">
        <v>0.0</v>
      </c>
      <c r="J2" s="2"/>
      <c r="K2" s="23">
        <v>0.0</v>
      </c>
      <c r="L2" s="2"/>
      <c r="M2" s="23">
        <v>0.0</v>
      </c>
      <c r="N2" s="2"/>
      <c r="O2" s="23">
        <v>0.0</v>
      </c>
      <c r="P2" s="2"/>
      <c r="Q2" s="23">
        <v>1.0</v>
      </c>
      <c r="R2" s="2"/>
      <c r="S2" s="1" t="s">
        <v>44</v>
      </c>
      <c r="T2" s="19"/>
      <c r="U2" s="19"/>
      <c r="V2" s="19"/>
      <c r="W2" s="19"/>
      <c r="X2" s="19"/>
      <c r="Y2" s="2"/>
    </row>
    <row r="3" ht="31.5" customHeight="1">
      <c r="A3" s="24" t="s">
        <v>45</v>
      </c>
      <c r="B3" s="22" t="s">
        <v>46</v>
      </c>
      <c r="C3" s="25" t="str">
        <f>'IN-層級機率'!B4</f>
        <v/>
      </c>
      <c r="D3" s="2"/>
      <c r="E3" s="25" t="str">
        <f>'IN-層級機率'!B5</f>
        <v/>
      </c>
      <c r="F3" s="2"/>
      <c r="G3" s="25" t="str">
        <f>'IN-層級機率'!B6</f>
        <v/>
      </c>
      <c r="H3" s="2"/>
      <c r="I3" s="25" t="str">
        <f>'IN-層級機率'!B7</f>
        <v/>
      </c>
      <c r="J3" s="2"/>
      <c r="K3" s="25" t="str">
        <f>'IN-層級機率'!B8</f>
        <v/>
      </c>
      <c r="L3" s="2"/>
      <c r="M3" s="25" t="str">
        <f>'IN-層級機率'!B9</f>
        <v/>
      </c>
      <c r="N3" s="2"/>
      <c r="O3" s="25" t="str">
        <f>'IN-層級機率'!B10</f>
        <v/>
      </c>
      <c r="P3" s="2"/>
      <c r="Q3" s="25" t="str">
        <f>'IN-層級機率'!B11</f>
        <v/>
      </c>
      <c r="R3" s="2"/>
      <c r="S3" s="1" t="s">
        <v>0</v>
      </c>
      <c r="T3" s="2"/>
      <c r="U3" s="3" t="s">
        <v>1</v>
      </c>
      <c r="V3" s="3" t="s">
        <v>2</v>
      </c>
      <c r="W3" s="1" t="s">
        <v>3</v>
      </c>
      <c r="X3" s="2"/>
      <c r="Y3" s="3" t="s">
        <v>4</v>
      </c>
    </row>
    <row r="4" ht="31.5" customHeight="1">
      <c r="A4" s="26" t="s">
        <v>47</v>
      </c>
      <c r="B4" s="5" t="str">
        <f t="shared" ref="B4:B7" si="1">S4</f>
        <v>P1</v>
      </c>
      <c r="C4" s="27" t="str">
        <f>IF(VLOOKUP(C$3,'IN-層級機率'!$B$4:$K1001,9,FALSE)&lt;=$Y$4,VLOOKUP(C$3,'IN-層級機率'!$B$4:$K1001,9,FALSE),"")</f>
        <v>#N/A</v>
      </c>
      <c r="D4" s="28" t="s">
        <v>48</v>
      </c>
      <c r="E4" s="27" t="str">
        <f>IF(VLOOKUP(E$3,'IN-層級機率'!$B$4:$K1001,9,FALSE)&lt;=$Y$4,VLOOKUP(E$3,'IN-層級機率'!$B$4:$K1001,9,FALSE),"")</f>
        <v>#N/A</v>
      </c>
      <c r="F4" s="28" t="s">
        <v>48</v>
      </c>
      <c r="G4" s="27" t="str">
        <f>IF(VLOOKUP(G$3,'IN-層級機率'!$B$4:$K1001,9,FALSE)&lt;=$Y$4,VLOOKUP(G$3,'IN-層級機率'!$B$4:$K1001,9,FALSE),"")</f>
        <v>#N/A</v>
      </c>
      <c r="H4" s="28" t="s">
        <v>48</v>
      </c>
      <c r="I4" s="29" t="str">
        <f>IF(VLOOKUP(I$3,'IN-層級機率'!$B$4:$K1001,9,FALSE)&lt;=$Y$4,VLOOKUP(I$3,'IN-層級機率'!$B$4:$K1001,9,FALSE),"")</f>
        <v>#N/A</v>
      </c>
      <c r="J4" s="28" t="s">
        <v>48</v>
      </c>
      <c r="K4" s="29" t="str">
        <f>IF(VLOOKUP(K$3,'IN-層級機率'!$B$4:$K1001,9,FALSE)&lt;=$Y$4,VLOOKUP(K$3,'IN-層級機率'!$B$4:$K1001,9,FALSE),"")</f>
        <v>#N/A</v>
      </c>
      <c r="L4" s="28" t="s">
        <v>48</v>
      </c>
      <c r="M4" s="27" t="str">
        <f>IF(VLOOKUP(M$3,'IN-層級機率'!$B$4:$K1001,9,FALSE)&lt;=$Y$4,VLOOKUP(M$3,'IN-層級機率'!$B$4:$K1001,9,FALSE),"")</f>
        <v>#N/A</v>
      </c>
      <c r="N4" s="28" t="s">
        <v>48</v>
      </c>
      <c r="O4" s="27" t="str">
        <f>IF(VLOOKUP(O$3,'IN-層級機率'!$B$4:$K1001,9,FALSE)&lt;=$Y$4,VLOOKUP(O$3,'IN-層級機率'!$B$4:$K1001,9,FALSE),"")</f>
        <v>#N/A</v>
      </c>
      <c r="P4" s="28" t="s">
        <v>48</v>
      </c>
      <c r="Q4" s="30" t="str">
        <f>IF(VLOOKUP(Q$3,'IN-層級機率'!$B$4:$K1001,9,FALSE)&lt;=$Y$4,VLOOKUP(Q$3,'IN-層級機率'!$B$4:$K1001,9,FALSE),"")</f>
        <v>#N/A</v>
      </c>
      <c r="R4" s="31" t="s">
        <v>49</v>
      </c>
      <c r="S4" s="5" t="str">
        <f>IFERROR(__xludf.DUMMYFUNCTION("QUERY('機率層級說明'!A4:G7)"),"P1")</f>
        <v>P1</v>
      </c>
      <c r="T4" s="5">
        <f>IFERROR(__xludf.DUMMYFUNCTION("""COMPUTED_VALUE"""),1.0)</f>
        <v>1</v>
      </c>
      <c r="U4" s="5" t="str">
        <f>IFERROR(__xludf.DUMMYFUNCTION("""COMPUTED_VALUE"""),"不可能的事件")</f>
        <v>不可能的事件</v>
      </c>
      <c r="V4" s="6"/>
      <c r="W4" s="7" t="str">
        <f>IFERROR(__xludf.DUMMYFUNCTION("""COMPUTED_VALUE"""),"P ≦ 5×10-3")</f>
        <v>P ≦ 5×10-3</v>
      </c>
      <c r="X4" s="5" t="str">
        <f>IFERROR(__xludf.DUMMYFUNCTION("""COMPUTED_VALUE"""),"不可能的事件
Improbable Event")</f>
        <v>不可能的事件
Improbable Event</v>
      </c>
      <c r="Y4" s="6">
        <f>IFERROR(__xludf.DUMMYFUNCTION("""COMPUTED_VALUE"""),0.005)</f>
        <v>0.005</v>
      </c>
    </row>
    <row r="5" ht="31.5" customHeight="1">
      <c r="A5" s="32"/>
      <c r="B5" s="5" t="str">
        <f t="shared" si="1"/>
        <v>P2</v>
      </c>
      <c r="C5" s="27" t="str">
        <f>IF(AND(VLOOKUP(C$3,'IN-層級機率'!$B$4:$K1001,9,FALSE)&lt;$Y$5,VLOOKUP(C$3,'IN-層級機率'!$B$4:$K1001,9,FALSE)&gt;=$V$5),VLOOKUP(C$3,'IN-層級機率'!$B$4:$K1001,9,FALSE),"")</f>
        <v>#N/A</v>
      </c>
      <c r="D5" s="28" t="s">
        <v>48</v>
      </c>
      <c r="E5" s="27" t="str">
        <f>IF(AND(VLOOKUP(E$3,'IN-層級機率'!$B$4:$K1001,9,FALSE)&lt;$Y$5,VLOOKUP(E$3,'IN-層級機率'!$B$4:$K1001,9,FALSE)&gt;=$V$5),VLOOKUP(E$3,'IN-層級機率'!$B$4:$K1001,9,FALSE),"")</f>
        <v>#N/A</v>
      </c>
      <c r="F5" s="28" t="s">
        <v>48</v>
      </c>
      <c r="G5" s="27" t="str">
        <f>IF(AND(VLOOKUP(G$3,'IN-層級機率'!$B$4:$K1001,9,FALSE)&lt;$Y$5,VLOOKUP(G$3,'IN-層級機率'!$B$4:$K1001,9,FALSE)&gt;=$V$5),VLOOKUP(G$3,'IN-層級機率'!$B$4:$K1001,9,FALSE),"")</f>
        <v>#N/A</v>
      </c>
      <c r="H5" s="28" t="s">
        <v>48</v>
      </c>
      <c r="I5" s="29" t="str">
        <f>IF(AND(VLOOKUP(I$3,'IN-層級機率'!$B$4:$K1001,9,FALSE)&lt;$Y$5,VLOOKUP(I$3,'IN-層級機率'!$B$4:$K1001,9,FALSE)&gt;=$V$5),VLOOKUP(I$3,'IN-層級機率'!$B$4:$K1001,9,FALSE),"")</f>
        <v>#N/A</v>
      </c>
      <c r="J5" s="28" t="s">
        <v>48</v>
      </c>
      <c r="K5" s="29" t="str">
        <f>IF(AND(VLOOKUP(K$3,'IN-層級機率'!$B$4:$K1001,9,FALSE)&lt;$Y$5,VLOOKUP(K$3,'IN-層級機率'!$B$4:$K1001,9,FALSE)&gt;=$V$5),VLOOKUP(K$3,'IN-層級機率'!$B$4:$K1001,9,FALSE),"")</f>
        <v>#N/A</v>
      </c>
      <c r="L5" s="28" t="s">
        <v>48</v>
      </c>
      <c r="M5" s="27" t="str">
        <f>IF(AND(VLOOKUP(M$3,'IN-層級機率'!$B$4:$K1001,9,FALSE)&lt;$Y$5,VLOOKUP(M$3,'IN-層級機率'!$B$4:$K1001,9,FALSE)&gt;=$V$5),VLOOKUP(M$3,'IN-層級機率'!$B$4:$K1001,9,FALSE),"")</f>
        <v>#N/A</v>
      </c>
      <c r="N5" s="28" t="s">
        <v>48</v>
      </c>
      <c r="O5" s="27" t="str">
        <f>IF(AND(VLOOKUP(O$3,'IN-層級機率'!$B$4:$K1001,9,FALSE)&lt;$Y$5,VLOOKUP(O$3,'IN-層級機率'!$B$4:$K1001,9,FALSE)&gt;=$V$5),VLOOKUP(O$3,'IN-層級機率'!$B$4:$K1001,9,FALSE),"")</f>
        <v>#N/A</v>
      </c>
      <c r="P5" s="28" t="s">
        <v>48</v>
      </c>
      <c r="Q5" s="33" t="str">
        <f>IF(AND(VLOOKUP(Q$3,'IN-層級機率'!$B$4:$K1001,9,FALSE)&lt;$Y$5,VLOOKUP(Q$3,'IN-層級機率'!$B$4:$K1001,9,FALSE)&gt;=$V$5),VLOOKUP(Q$3,'IN-層級機率'!$B$4:$K1001,9,FALSE),"")</f>
        <v>#N/A</v>
      </c>
      <c r="R5" s="34" t="s">
        <v>50</v>
      </c>
      <c r="S5" s="5" t="str">
        <f>IFERROR(__xludf.DUMMYFUNCTION("""COMPUTED_VALUE"""),"P2")</f>
        <v>P2</v>
      </c>
      <c r="T5" s="5">
        <f>IFERROR(__xludf.DUMMYFUNCTION("""COMPUTED_VALUE"""),2.0)</f>
        <v>2</v>
      </c>
      <c r="U5" s="5" t="str">
        <f>IFERROR(__xludf.DUMMYFUNCTION("""COMPUTED_VALUE"""),"稀有事件")</f>
        <v>稀有事件</v>
      </c>
      <c r="V5" s="6">
        <f>IFERROR(__xludf.DUMMYFUNCTION("""COMPUTED_VALUE"""),0.005)</f>
        <v>0.005</v>
      </c>
      <c r="W5" s="5" t="str">
        <f>IFERROR(__xludf.DUMMYFUNCTION("""COMPUTED_VALUE"""),"5×10-3 &lt; P ≦ 10-2")</f>
        <v>5×10-3 &lt; P ≦ 10-2</v>
      </c>
      <c r="X5" s="5" t="str">
        <f>IFERROR(__xludf.DUMMYFUNCTION("""COMPUTED_VALUE"""),"稀有事件
Remote Event")</f>
        <v>稀有事件
Remote Event</v>
      </c>
      <c r="Y5" s="6">
        <f>IFERROR(__xludf.DUMMYFUNCTION("""COMPUTED_VALUE"""),0.01)</f>
        <v>0.01</v>
      </c>
    </row>
    <row r="6" ht="31.5" customHeight="1">
      <c r="A6" s="32"/>
      <c r="B6" s="5" t="str">
        <f t="shared" si="1"/>
        <v>P3</v>
      </c>
      <c r="C6" s="27" t="str">
        <f>IF(AND(VLOOKUP(C$3,'IN-層級機率'!$B$4:$K1001,9,FALSE)&lt;$Y$6,VLOOKUP(C$3,'IN-層級機率'!$B$4:$K1001,9,FALSE)&gt;=$V$6),VLOOKUP(C$3,'IN-層級機率'!$B$4:$K1001,9,FALSE),"")</f>
        <v>#N/A</v>
      </c>
      <c r="D6" s="28" t="s">
        <v>48</v>
      </c>
      <c r="E6" s="27" t="str">
        <f>IF(AND(VLOOKUP(E$3,'IN-層級機率'!$B$4:$K1001,9,FALSE)&lt;$Y$6,VLOOKUP(E$3,'IN-層級機率'!$B$4:$K1001,9,FALSE)&gt;=$V$6),VLOOKUP(E$3,'IN-層級機率'!$B$4:$K1001,9,FALSE),"")</f>
        <v>#N/A</v>
      </c>
      <c r="F6" s="28" t="s">
        <v>48</v>
      </c>
      <c r="G6" s="27" t="str">
        <f>IF(AND(VLOOKUP(G$3,'IN-層級機率'!$B$4:$K1001,9,FALSE)&lt;$Y$6,VLOOKUP(G$3,'IN-層級機率'!$B$4:$K1001,9,FALSE)&gt;=$V$6),VLOOKUP(G$3,'IN-層級機率'!$B$4:$K1001,9,FALSE),"")</f>
        <v>#N/A</v>
      </c>
      <c r="H6" s="28" t="s">
        <v>48</v>
      </c>
      <c r="I6" s="29" t="str">
        <f>IF(AND(VLOOKUP(I$3,'IN-層級機率'!$B$4:$K1001,9,FALSE)&lt;$Y$6,VLOOKUP(I$3,'IN-層級機率'!$B$4:$K1001,9,FALSE)&gt;=$V$6),VLOOKUP(I$3,'IN-層級機率'!$B$4:$K1001,9,FALSE),"")</f>
        <v>#N/A</v>
      </c>
      <c r="J6" s="28" t="s">
        <v>48</v>
      </c>
      <c r="K6" s="29" t="str">
        <f>IF(AND(VLOOKUP(K$3,'IN-層級機率'!$B$4:$K1001,9,FALSE)&lt;$Y$6,VLOOKUP(K$3,'IN-層級機率'!$B$4:$K1001,9,FALSE)&gt;=$V$6),VLOOKUP(K$3,'IN-層級機率'!$B$4:$K1001,9,FALSE),"")</f>
        <v>#N/A</v>
      </c>
      <c r="L6" s="28" t="s">
        <v>48</v>
      </c>
      <c r="M6" s="27" t="str">
        <f>IF(AND(VLOOKUP(M$3,'IN-層級機率'!$B$4:$K1001,9,FALSE)&lt;$Y$6,VLOOKUP(M$3,'IN-層級機率'!$B$4:$K1001,9,FALSE)&gt;=$V$6),VLOOKUP(M$3,'IN-層級機率'!$B$4:$K1001,9,FALSE),"")</f>
        <v>#N/A</v>
      </c>
      <c r="N6" s="28" t="s">
        <v>48</v>
      </c>
      <c r="O6" s="27" t="str">
        <f>IF(AND(VLOOKUP(O$3,'IN-層級機率'!$B$4:$K1001,9,FALSE)&lt;$Y$6,VLOOKUP(O$3,'IN-層級機率'!$B$4:$K1001,9,FALSE)&gt;=$V$6),VLOOKUP(O$3,'IN-層級機率'!$B$4:$K1001,9,FALSE),"")</f>
        <v>#N/A</v>
      </c>
      <c r="P6" s="28" t="s">
        <v>48</v>
      </c>
      <c r="Q6" s="33" t="str">
        <f>IF(AND(VLOOKUP(Q$3,'IN-層級機率'!$B$4:$K1001,9,FALSE)&lt;$Y$6,VLOOKUP(Q$3,'IN-層級機率'!$B$4:$K1001,9,FALSE)&gt;=$V$6),VLOOKUP(Q$3,'IN-層級機率'!$B$4:$K1001,9,FALSE),"")</f>
        <v>#N/A</v>
      </c>
      <c r="R6" s="34" t="s">
        <v>50</v>
      </c>
      <c r="S6" s="5" t="str">
        <f>IFERROR(__xludf.DUMMYFUNCTION("""COMPUTED_VALUE"""),"P3")</f>
        <v>P3</v>
      </c>
      <c r="T6" s="5">
        <f>IFERROR(__xludf.DUMMYFUNCTION("""COMPUTED_VALUE"""),3.0)</f>
        <v>3</v>
      </c>
      <c r="U6" s="5" t="str">
        <f>IFERROR(__xludf.DUMMYFUNCTION("""COMPUTED_VALUE"""),"偶發事件")</f>
        <v>偶發事件</v>
      </c>
      <c r="V6" s="6">
        <f>IFERROR(__xludf.DUMMYFUNCTION("""COMPUTED_VALUE"""),0.01)</f>
        <v>0.01</v>
      </c>
      <c r="W6" s="5" t="str">
        <f>IFERROR(__xludf.DUMMYFUNCTION("""COMPUTED_VALUE"""),"10-2 &lt; P≦ 2×10-2")</f>
        <v>10-2 &lt; P≦ 2×10-2</v>
      </c>
      <c r="X6" s="5" t="str">
        <f>IFERROR(__xludf.DUMMYFUNCTION("""COMPUTED_VALUE"""),"偶發事件
Occasional Event")</f>
        <v>偶發事件
Occasional Event</v>
      </c>
      <c r="Y6" s="6">
        <f>IFERROR(__xludf.DUMMYFUNCTION("""COMPUTED_VALUE"""),0.02)</f>
        <v>0.02</v>
      </c>
    </row>
    <row r="7" ht="31.5" customHeight="1">
      <c r="A7" s="35"/>
      <c r="B7" s="5" t="str">
        <f t="shared" si="1"/>
        <v>P4</v>
      </c>
      <c r="C7" s="36" t="str">
        <f>IF(VLOOKUP(C$3,'IN-層級機率'!$B$4:$K1001,9,FALSE)&gt;$V$7,VLOOKUP(C$3,'IN-層級機率'!$B$4:$K1001,9,FALSE),"")</f>
        <v>#N/A</v>
      </c>
      <c r="D7" s="28" t="s">
        <v>48</v>
      </c>
      <c r="E7" s="36" t="str">
        <f>IF(VLOOKUP(E$3,'IN-層級機率'!$B$4:$K1001,9,FALSE)&gt;$V$7,VLOOKUP(E$3,'IN-層級機率'!$B$4:$K1001,9,FALSE),"")</f>
        <v>#N/A</v>
      </c>
      <c r="F7" s="28" t="s">
        <v>48</v>
      </c>
      <c r="G7" s="36" t="str">
        <f>IF(VLOOKUP(G$3,'IN-層級機率'!$B$4:$K1001,9,FALSE)&gt;$V$7,VLOOKUP(G$3,'IN-層級機率'!$B$4:$K1001,9,FALSE),"")</f>
        <v>#N/A</v>
      </c>
      <c r="H7" s="28" t="s">
        <v>48</v>
      </c>
      <c r="I7" s="27" t="str">
        <f>IF(VLOOKUP(I$3,'IN-層級機率'!$B$4:$K1001,9,FALSE)&gt;=$V$7,VLOOKUP(I$3,'IN-層級機率'!$B$4:$K1001,9,FALSE),"")</f>
        <v>#N/A</v>
      </c>
      <c r="J7" s="28" t="s">
        <v>48</v>
      </c>
      <c r="K7" s="27" t="str">
        <f>IF(VLOOKUP(K$3,'IN-層級機率'!$B$4:$K1001,9,FALSE)&gt;$V$7,VLOOKUP(K$3,'IN-層級機率'!$B$4:$K1001,9,FALSE),"")</f>
        <v>#N/A</v>
      </c>
      <c r="L7" s="28" t="s">
        <v>48</v>
      </c>
      <c r="M7" s="27" t="str">
        <f>IF(VLOOKUP(M$3,'IN-層級機率'!$B$4:$K1001,9,FALSE)&gt;$V$7,VLOOKUP(M$3,'IN-層級機率'!$B$4:$K1001,9,FALSE),"")</f>
        <v>#N/A</v>
      </c>
      <c r="N7" s="28" t="s">
        <v>48</v>
      </c>
      <c r="O7" s="27" t="str">
        <f>IF(VLOOKUP(O$3,'IN-層級機率'!$B$4:$K1001,9,FALSE)&gt;$V$7,VLOOKUP(O$3,'IN-層級機率'!$B$4:$K1001,9,FALSE),"")</f>
        <v>#N/A</v>
      </c>
      <c r="P7" s="28" t="s">
        <v>48</v>
      </c>
      <c r="Q7" s="33" t="str">
        <f>IF(VLOOKUP(Q$3,'IN-層級機率'!$B$4:$K1001,9,FALSE)&gt;$V$7,VLOOKUP(Q$3,'IN-層級機率'!$B$4:$K1001,9,FALSE),"")</f>
        <v>#N/A</v>
      </c>
      <c r="R7" s="34" t="s">
        <v>50</v>
      </c>
      <c r="S7" s="5" t="str">
        <f>IFERROR(__xludf.DUMMYFUNCTION("""COMPUTED_VALUE"""),"P4")</f>
        <v>P4</v>
      </c>
      <c r="T7" s="5">
        <f>IFERROR(__xludf.DUMMYFUNCTION("""COMPUTED_VALUE"""),4.0)</f>
        <v>4</v>
      </c>
      <c r="U7" s="5" t="str">
        <f>IFERROR(__xludf.DUMMYFUNCTION("""COMPUTED_VALUE"""),"可能事件")</f>
        <v>可能事件</v>
      </c>
      <c r="V7" s="6">
        <f>IFERROR(__xludf.DUMMYFUNCTION("""COMPUTED_VALUE"""),0.02)</f>
        <v>0.02</v>
      </c>
      <c r="W7" s="7" t="str">
        <f>IFERROR(__xludf.DUMMYFUNCTION("""COMPUTED_VALUE"""),"P &gt; 2×10-2")</f>
        <v>P &gt; 2×10-2</v>
      </c>
      <c r="X7" s="5" t="str">
        <f>IFERROR(__xludf.DUMMYFUNCTION("""COMPUTED_VALUE"""),"可能事件
Probable Event")</f>
        <v>可能事件
Probable Event</v>
      </c>
      <c r="Y7" s="6"/>
    </row>
    <row r="8" ht="31.5" customHeight="1">
      <c r="A8" s="18"/>
      <c r="B8" s="18"/>
      <c r="C8" s="18"/>
      <c r="D8" s="18"/>
      <c r="E8" s="18"/>
      <c r="F8" s="18"/>
      <c r="G8" s="18"/>
      <c r="H8" s="18"/>
      <c r="I8" s="37"/>
      <c r="J8" s="18"/>
      <c r="K8" s="18"/>
      <c r="L8" s="18"/>
      <c r="M8" s="18"/>
      <c r="N8" s="18"/>
      <c r="O8" s="38" t="str">
        <f>SUM(C4:Q7)</f>
        <v>#N/A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ht="31.5" customHeight="1">
      <c r="A9" s="3"/>
      <c r="B9" s="3"/>
      <c r="C9" s="1" t="s">
        <v>51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"/>
      <c r="S9" s="20" t="s">
        <v>42</v>
      </c>
      <c r="T9" s="19"/>
      <c r="U9" s="19"/>
      <c r="V9" s="19"/>
      <c r="W9" s="19"/>
      <c r="X9" s="19"/>
      <c r="Y9" s="2"/>
    </row>
    <row r="10" ht="31.5" customHeight="1">
      <c r="A10" s="21" t="s">
        <v>52</v>
      </c>
      <c r="B10" s="22"/>
      <c r="C10" s="23">
        <v>0.0</v>
      </c>
      <c r="D10" s="2"/>
      <c r="E10" s="23">
        <v>0.0</v>
      </c>
      <c r="F10" s="2"/>
      <c r="G10" s="23">
        <v>0.0</v>
      </c>
      <c r="H10" s="2"/>
      <c r="I10" s="23">
        <v>0.0</v>
      </c>
      <c r="J10" s="2"/>
      <c r="K10" s="23">
        <v>0.0</v>
      </c>
      <c r="L10" s="2"/>
      <c r="M10" s="23">
        <v>0.0</v>
      </c>
      <c r="N10" s="2"/>
      <c r="O10" s="23">
        <v>0.0</v>
      </c>
      <c r="P10" s="2"/>
      <c r="Q10" s="23">
        <v>1.0</v>
      </c>
      <c r="R10" s="2"/>
      <c r="S10" s="1" t="s">
        <v>44</v>
      </c>
      <c r="T10" s="19"/>
      <c r="U10" s="19"/>
      <c r="V10" s="19"/>
      <c r="W10" s="19"/>
      <c r="X10" s="19"/>
      <c r="Y10" s="2"/>
    </row>
    <row r="11" ht="31.5" customHeight="1">
      <c r="A11" s="24" t="s">
        <v>45</v>
      </c>
      <c r="B11" s="22" t="s">
        <v>46</v>
      </c>
      <c r="C11" s="25" t="s">
        <v>53</v>
      </c>
      <c r="D11" s="2"/>
      <c r="E11" s="25" t="s">
        <v>54</v>
      </c>
      <c r="F11" s="2"/>
      <c r="G11" s="25" t="s">
        <v>55</v>
      </c>
      <c r="H11" s="2"/>
      <c r="I11" s="25" t="s">
        <v>56</v>
      </c>
      <c r="J11" s="2"/>
      <c r="K11" s="25" t="s">
        <v>57</v>
      </c>
      <c r="L11" s="2"/>
      <c r="M11" s="25" t="s">
        <v>58</v>
      </c>
      <c r="N11" s="2"/>
      <c r="O11" s="25" t="s">
        <v>59</v>
      </c>
      <c r="P11" s="2"/>
      <c r="Q11" s="25" t="s">
        <v>6</v>
      </c>
      <c r="R11" s="2"/>
      <c r="S11" s="1" t="s">
        <v>0</v>
      </c>
      <c r="T11" s="2"/>
      <c r="U11" s="3" t="s">
        <v>1</v>
      </c>
      <c r="V11" s="3" t="s">
        <v>2</v>
      </c>
      <c r="W11" s="1" t="s">
        <v>3</v>
      </c>
      <c r="X11" s="2"/>
      <c r="Y11" s="3" t="s">
        <v>4</v>
      </c>
    </row>
    <row r="12" ht="31.5" customHeight="1">
      <c r="A12" s="26" t="s">
        <v>47</v>
      </c>
      <c r="B12" s="5" t="str">
        <f t="shared" ref="B12:B15" si="2">S12</f>
        <v>P1</v>
      </c>
      <c r="C12" s="39" t="str">
        <f>IF(VLOOKUP(C$3,'IN-層級機率'!$B$4:$K1001,9,FALSE)&lt;=$Y$4,VLOOKUP(C$3,'IN-層級機率'!$B$4:$K1001,9,FALSE),"")</f>
        <v>#N/A</v>
      </c>
      <c r="D12" s="40" t="s">
        <v>48</v>
      </c>
      <c r="E12" s="39" t="str">
        <f>IF(VLOOKUP(E$3,'IN-層級機率'!$B$4:$K1001,9,FALSE)&lt;=$Y$4,VLOOKUP(E$3,'IN-層級機率'!$B$4:$K1001,9,FALSE),"")</f>
        <v>#N/A</v>
      </c>
      <c r="F12" s="40" t="s">
        <v>48</v>
      </c>
      <c r="G12" s="39" t="str">
        <f>IF(VLOOKUP(G$3,'IN-層級機率'!$B$4:$K1001,9,FALSE)&lt;=$Y$4,VLOOKUP(G$3,'IN-層級機率'!$B$4:$K1001,9,FALSE),"")</f>
        <v>#N/A</v>
      </c>
      <c r="H12" s="40" t="s">
        <v>48</v>
      </c>
      <c r="I12" s="41" t="str">
        <f>IF(VLOOKUP(I$3,'IN-層級機率'!$B$4:$K1001,9,FALSE)&lt;=$Y$4,VLOOKUP(I$3,'IN-層級機率'!$B$4:$K1001,9,FALSE),"")</f>
        <v>#N/A</v>
      </c>
      <c r="J12" s="40" t="s">
        <v>48</v>
      </c>
      <c r="K12" s="42" t="str">
        <f>IF(VLOOKUP(K$3,'IN-層級機率'!$B$4:$K1001,9,FALSE)&lt;=$Y$4,VLOOKUP(K$3,'IN-層級機率'!$B$4:$K1001,9,FALSE),"")</f>
        <v>#N/A</v>
      </c>
      <c r="L12" s="40" t="s">
        <v>48</v>
      </c>
      <c r="M12" s="42" t="str">
        <f>IF(VLOOKUP(M$3,'IN-層級機率'!$B$4:$K1001,9,FALSE)&lt;=$Y$4,VLOOKUP(M$3,'IN-層級機率'!$B$4:$K1001,9,FALSE),"")</f>
        <v>#N/A</v>
      </c>
      <c r="N12" s="40" t="s">
        <v>48</v>
      </c>
      <c r="O12" s="43" t="str">
        <f>IF(VLOOKUP(O$3,'IN-層級機率'!$B$4:$K1001,9,FALSE)&lt;=$Y$4,VLOOKUP(O$3,'IN-層級機率'!$B$4:$K1001,9,FALSE),"")</f>
        <v>#N/A</v>
      </c>
      <c r="P12" s="40" t="s">
        <v>48</v>
      </c>
      <c r="Q12" s="44" t="str">
        <f>IF(VLOOKUP(Q$3,'IN-層級機率'!$B$4:$K1001,9,FALSE)&lt;=$Y$4,VLOOKUP(Q$3,'IN-層級機率'!$B$4:$K1001,9,FALSE),"")</f>
        <v>#N/A</v>
      </c>
      <c r="R12" s="31" t="s">
        <v>49</v>
      </c>
      <c r="S12" s="5" t="str">
        <f>IFERROR(__xludf.DUMMYFUNCTION("QUERY('機率層級說明'!A4:G7)"),"P1")</f>
        <v>P1</v>
      </c>
      <c r="T12" s="5">
        <f>IFERROR(__xludf.DUMMYFUNCTION("""COMPUTED_VALUE"""),1.0)</f>
        <v>1</v>
      </c>
      <c r="U12" s="5" t="str">
        <f>IFERROR(__xludf.DUMMYFUNCTION("""COMPUTED_VALUE"""),"不可能的事件")</f>
        <v>不可能的事件</v>
      </c>
      <c r="V12" s="6"/>
      <c r="W12" s="7" t="str">
        <f>IFERROR(__xludf.DUMMYFUNCTION("""COMPUTED_VALUE"""),"P ≦ 5×10-3")</f>
        <v>P ≦ 5×10-3</v>
      </c>
      <c r="X12" s="5" t="str">
        <f>IFERROR(__xludf.DUMMYFUNCTION("""COMPUTED_VALUE"""),"不可能的事件
Improbable Event")</f>
        <v>不可能的事件
Improbable Event</v>
      </c>
      <c r="Y12" s="6">
        <f>IFERROR(__xludf.DUMMYFUNCTION("""COMPUTED_VALUE"""),0.005)</f>
        <v>0.005</v>
      </c>
    </row>
    <row r="13" ht="31.5" customHeight="1">
      <c r="A13" s="32"/>
      <c r="B13" s="5" t="str">
        <f t="shared" si="2"/>
        <v>P2</v>
      </c>
      <c r="C13" s="39" t="str">
        <f>IF(AND(VLOOKUP(C$3,'IN-層級機率'!$B$4:$K1001,9,FALSE)&lt;$Y$5,VLOOKUP(C$3,'IN-層級機率'!$B$4:$K1001,9,FALSE)&gt;=$V$5),VLOOKUP(C$3,'IN-層級機率'!$B$4:$K1001,9,FALSE),"")</f>
        <v>#N/A</v>
      </c>
      <c r="D13" s="40" t="s">
        <v>48</v>
      </c>
      <c r="E13" s="39" t="str">
        <f>IF(AND(VLOOKUP(E$3,'IN-層級機率'!$B$4:$K1001,9,FALSE)&lt;$Y$5,VLOOKUP(E$3,'IN-層級機率'!$B$4:$K1001,9,FALSE)&gt;=$V$5),VLOOKUP(E$3,'IN-層級機率'!$B$4:$K1001,9,FALSE),"")</f>
        <v>#N/A</v>
      </c>
      <c r="F13" s="40" t="s">
        <v>48</v>
      </c>
      <c r="G13" s="39" t="str">
        <f>IF(AND(VLOOKUP(G$3,'IN-層級機率'!$B$4:$K1001,9,FALSE)&lt;$Y$5,VLOOKUP(G$3,'IN-層級機率'!$B$4:$K1001,9,FALSE)&gt;=$V$5),VLOOKUP(G$3,'IN-層級機率'!$B$4:$K1001,9,FALSE),"")</f>
        <v>#N/A</v>
      </c>
      <c r="H13" s="40" t="s">
        <v>48</v>
      </c>
      <c r="I13" s="41" t="str">
        <f>IF(AND(VLOOKUP(I$3,'IN-層級機率'!$B$4:$K1001,9,FALSE)&lt;$Y$5,VLOOKUP(I$3,'IN-層級機率'!$B$4:$K1001,9,FALSE)&gt;=$V$5),VLOOKUP(I$3,'IN-層級機率'!$B$4:$K1001,9,FALSE),"")</f>
        <v>#N/A</v>
      </c>
      <c r="J13" s="40" t="s">
        <v>48</v>
      </c>
      <c r="K13" s="42" t="str">
        <f>IF(AND(VLOOKUP(K$3,'IN-層級機率'!$B$4:$K1001,9,FALSE)&lt;$Y$5,VLOOKUP(K$3,'IN-層級機率'!$B$4:$K1001,9,FALSE)&gt;=$V$5),VLOOKUP(K$3,'IN-層級機率'!$B$4:$K1001,9,FALSE),"")</f>
        <v>#N/A</v>
      </c>
      <c r="L13" s="40" t="s">
        <v>48</v>
      </c>
      <c r="M13" s="42" t="str">
        <f>IF(AND(VLOOKUP(M$3,'IN-層級機率'!$B$4:$K1001,9,FALSE)&lt;$Y$5,VLOOKUP(M$3,'IN-層級機率'!$B$4:$K1001,9,FALSE)&gt;=$V$5),VLOOKUP(M$3,'IN-層級機率'!$B$4:$K1001,9,FALSE),"")</f>
        <v>#N/A</v>
      </c>
      <c r="N13" s="40" t="s">
        <v>48</v>
      </c>
      <c r="O13" s="42" t="str">
        <f>IF(AND(VLOOKUP(O$3,'IN-層級機率'!$B$4:$K1001,9,FALSE)&lt;$Y$5,VLOOKUP(O$3,'IN-層級機率'!$B$4:$K1001,9,FALSE)&gt;=$V$5),VLOOKUP(O$3,'IN-層級機率'!$B$4:$K1001,9,FALSE),"")</f>
        <v>#N/A</v>
      </c>
      <c r="P13" s="40" t="s">
        <v>48</v>
      </c>
      <c r="Q13" s="45" t="str">
        <f>IF(AND(VLOOKUP(Q$3,'IN-層級機率'!$B$4:$K1001,9,FALSE)&lt;$Y$5,VLOOKUP(Q$3,'IN-層級機率'!$B$4:$K1001,9,FALSE)&gt;=$V$5),VLOOKUP(Q$3,'IN-層級機率'!$B$4:$K1001,9,FALSE),"")</f>
        <v>#N/A</v>
      </c>
      <c r="R13" s="46" t="s">
        <v>50</v>
      </c>
      <c r="S13" s="5" t="str">
        <f>IFERROR(__xludf.DUMMYFUNCTION("""COMPUTED_VALUE"""),"P2")</f>
        <v>P2</v>
      </c>
      <c r="T13" s="5">
        <f>IFERROR(__xludf.DUMMYFUNCTION("""COMPUTED_VALUE"""),2.0)</f>
        <v>2</v>
      </c>
      <c r="U13" s="5" t="str">
        <f>IFERROR(__xludf.DUMMYFUNCTION("""COMPUTED_VALUE"""),"稀有事件")</f>
        <v>稀有事件</v>
      </c>
      <c r="V13" s="6">
        <f>IFERROR(__xludf.DUMMYFUNCTION("""COMPUTED_VALUE"""),0.005)</f>
        <v>0.005</v>
      </c>
      <c r="W13" s="5" t="str">
        <f>IFERROR(__xludf.DUMMYFUNCTION("""COMPUTED_VALUE"""),"5×10-3 &lt; P ≦ 10-2")</f>
        <v>5×10-3 &lt; P ≦ 10-2</v>
      </c>
      <c r="X13" s="5" t="str">
        <f>IFERROR(__xludf.DUMMYFUNCTION("""COMPUTED_VALUE"""),"稀有事件
Remote Event")</f>
        <v>稀有事件
Remote Event</v>
      </c>
      <c r="Y13" s="6">
        <f>IFERROR(__xludf.DUMMYFUNCTION("""COMPUTED_VALUE"""),0.01)</f>
        <v>0.01</v>
      </c>
    </row>
    <row r="14" ht="31.5" customHeight="1">
      <c r="A14" s="32"/>
      <c r="B14" s="5" t="str">
        <f t="shared" si="2"/>
        <v>P3</v>
      </c>
      <c r="C14" s="39" t="str">
        <f>IF(AND(VLOOKUP(C$3,'IN-層級機率'!$B$4:$K1001,9,FALSE)&lt;$Y$6,VLOOKUP(C$3,'IN-層級機率'!$B$4:$K1001,9,FALSE)&gt;=$V$6),VLOOKUP(C$3,'IN-層級機率'!$B$4:$K1001,9,FALSE),"")</f>
        <v>#N/A</v>
      </c>
      <c r="D14" s="40" t="s">
        <v>48</v>
      </c>
      <c r="E14" s="39" t="str">
        <f>IF(AND(VLOOKUP(E$3,'IN-層級機率'!$B$4:$K1001,9,FALSE)&lt;$Y$6,VLOOKUP(E$3,'IN-層級機率'!$B$4:$K1001,9,FALSE)&gt;=$V$6),VLOOKUP(E$3,'IN-層級機率'!$B$4:$K1001,9,FALSE),"")</f>
        <v>#N/A</v>
      </c>
      <c r="F14" s="40" t="s">
        <v>48</v>
      </c>
      <c r="G14" s="39" t="str">
        <f>IF(AND(VLOOKUP(G$3,'IN-層級機率'!$B$4:$K1001,9,FALSE)&lt;$Y$6,VLOOKUP(G$3,'IN-層級機率'!$B$4:$K1001,9,FALSE)&gt;=$V$6),VLOOKUP(G$3,'IN-層級機率'!$B$4:$K1001,9,FALSE),"")</f>
        <v>#N/A</v>
      </c>
      <c r="H14" s="40" t="s">
        <v>48</v>
      </c>
      <c r="I14" s="41" t="str">
        <f>IF(AND(VLOOKUP(I$3,'IN-層級機率'!$B$4:$K1001,9,FALSE)&lt;$Y$6,VLOOKUP(I$3,'IN-層級機率'!$B$4:$K1001,9,FALSE)&gt;=$V$6),VLOOKUP(I$3,'IN-層級機率'!$B$4:$K1001,9,FALSE),"")</f>
        <v>#N/A</v>
      </c>
      <c r="J14" s="40" t="s">
        <v>48</v>
      </c>
      <c r="K14" s="42" t="str">
        <f>IF(AND(VLOOKUP(K$3,'IN-層級機率'!$B$4:$K1001,9,FALSE)&lt;$Y$6,VLOOKUP(K$3,'IN-層級機率'!$B$4:$K1001,9,FALSE)&gt;=$V$6),VLOOKUP(K$3,'IN-層級機率'!$B$4:$K1001,9,FALSE),"")</f>
        <v>#N/A</v>
      </c>
      <c r="L14" s="40" t="s">
        <v>48</v>
      </c>
      <c r="M14" s="43" t="str">
        <f>IF(AND(VLOOKUP(M$3,'IN-層級機率'!$B$4:$K1001,9,FALSE)&lt;$Y$6,VLOOKUP(M$3,'IN-層級機率'!$B$4:$K1001,9,FALSE)&gt;=$V$6),VLOOKUP(M$3,'IN-層級機率'!$B$4:$K1001,9,FALSE),"")</f>
        <v>#N/A</v>
      </c>
      <c r="N14" s="40" t="s">
        <v>48</v>
      </c>
      <c r="O14" s="47" t="str">
        <f>IF(AND(VLOOKUP(O$3,'IN-層級機率'!$B$4:$K1001,9,FALSE)&lt;$Y$6,VLOOKUP(O$3,'IN-層級機率'!$B$4:$K1001,9,FALSE)&gt;=$V$6),VLOOKUP(O$3,'IN-層級機率'!$B$4:$K1001,9,FALSE),"")</f>
        <v>#N/A</v>
      </c>
      <c r="P14" s="40" t="s">
        <v>48</v>
      </c>
      <c r="Q14" s="45" t="str">
        <f>IF(AND(VLOOKUP(Q$3,'IN-層級機率'!$B$4:$K1001,9,FALSE)&lt;$Y$6,VLOOKUP(Q$3,'IN-層級機率'!$B$4:$K1001,9,FALSE)&gt;=$V$6),VLOOKUP(Q$3,'IN-層級機率'!$B$4:$K1001,9,FALSE),"")</f>
        <v>#N/A</v>
      </c>
      <c r="R14" s="46" t="s">
        <v>50</v>
      </c>
      <c r="S14" s="5" t="str">
        <f>IFERROR(__xludf.DUMMYFUNCTION("""COMPUTED_VALUE"""),"P3")</f>
        <v>P3</v>
      </c>
      <c r="T14" s="5">
        <f>IFERROR(__xludf.DUMMYFUNCTION("""COMPUTED_VALUE"""),3.0)</f>
        <v>3</v>
      </c>
      <c r="U14" s="5" t="str">
        <f>IFERROR(__xludf.DUMMYFUNCTION("""COMPUTED_VALUE"""),"偶發事件")</f>
        <v>偶發事件</v>
      </c>
      <c r="V14" s="6">
        <f>IFERROR(__xludf.DUMMYFUNCTION("""COMPUTED_VALUE"""),0.01)</f>
        <v>0.01</v>
      </c>
      <c r="W14" s="5" t="str">
        <f>IFERROR(__xludf.DUMMYFUNCTION("""COMPUTED_VALUE"""),"10-2 &lt; P≦ 2×10-2")</f>
        <v>10-2 &lt; P≦ 2×10-2</v>
      </c>
      <c r="X14" s="5" t="str">
        <f>IFERROR(__xludf.DUMMYFUNCTION("""COMPUTED_VALUE"""),"偶發事件
Occasional Event")</f>
        <v>偶發事件
Occasional Event</v>
      </c>
      <c r="Y14" s="6">
        <f>IFERROR(__xludf.DUMMYFUNCTION("""COMPUTED_VALUE"""),0.02)</f>
        <v>0.02</v>
      </c>
    </row>
    <row r="15" ht="31.5" customHeight="1">
      <c r="A15" s="35"/>
      <c r="B15" s="5" t="str">
        <f t="shared" si="2"/>
        <v>P4</v>
      </c>
      <c r="C15" s="48" t="str">
        <f>IF(VLOOKUP(C$3,'IN-層級機率'!$B$4:$K1001,9,FALSE)&gt;$V$7,VLOOKUP(C$3,'IN-層級機率'!$B$4:$K1001,9,FALSE),"")</f>
        <v>#N/A</v>
      </c>
      <c r="D15" s="40" t="s">
        <v>48</v>
      </c>
      <c r="E15" s="48" t="str">
        <f>IF(VLOOKUP(E$3,'IN-層級機率'!$B$4:$K1001,9,FALSE)&gt;$V$7,VLOOKUP(E$3,'IN-層級機率'!$B$4:$K1001,9,FALSE),"")</f>
        <v>#N/A</v>
      </c>
      <c r="F15" s="40" t="s">
        <v>48</v>
      </c>
      <c r="G15" s="48" t="str">
        <f>IF(VLOOKUP(G$3,'IN-層級機率'!$B$4:$K1001,9,FALSE)&gt;$V$7,VLOOKUP(G$3,'IN-層級機率'!$B$4:$K1001,9,FALSE),"")</f>
        <v>#N/A</v>
      </c>
      <c r="H15" s="40" t="s">
        <v>48</v>
      </c>
      <c r="I15" s="49" t="str">
        <f>IF(VLOOKUP(I$3,'IN-層級機率'!$B$4:$K1001,9,FALSE)&gt;$V$7,VLOOKUP(I$3,'IN-層級機率'!$B$4:$K1001,9,FALSE),"")</f>
        <v>#N/A</v>
      </c>
      <c r="J15" s="40" t="s">
        <v>48</v>
      </c>
      <c r="K15" s="49" t="str">
        <f>IF(VLOOKUP(K$3,'IN-層級機率'!$B$4:$K1001,9,FALSE)&gt;$V$7,VLOOKUP(K$3,'IN-層級機率'!$B$4:$K1001,9,FALSE),"")</f>
        <v>#N/A</v>
      </c>
      <c r="L15" s="40" t="s">
        <v>48</v>
      </c>
      <c r="M15" s="47" t="str">
        <f>IF(VLOOKUP(M$3,'IN-層級機率'!$B$4:$K1001,9,FALSE)&gt;$V$7,VLOOKUP(M$3,'IN-層級機率'!$B$4:$K1001,9,FALSE),"")</f>
        <v>#N/A</v>
      </c>
      <c r="N15" s="40" t="s">
        <v>48</v>
      </c>
      <c r="O15" s="42" t="str">
        <f>IF(VLOOKUP(O$3,'IN-層級機率'!$B$4:$K1001,9,FALSE)&gt;$V$7,VLOOKUP(O$3,'IN-層級機率'!$B$4:$K1001,9,FALSE),"")</f>
        <v>#N/A</v>
      </c>
      <c r="P15" s="40" t="s">
        <v>48</v>
      </c>
      <c r="Q15" s="50" t="str">
        <f>IF(VLOOKUP(Q$3,'IN-層級機率'!$B$4:$K1001,9,FALSE)&gt;$V$7,VLOOKUP(Q$3,'IN-層級機率'!$B$4:$K1001,9,FALSE),"")</f>
        <v>#N/A</v>
      </c>
      <c r="R15" s="46" t="s">
        <v>50</v>
      </c>
      <c r="S15" s="5" t="str">
        <f>IFERROR(__xludf.DUMMYFUNCTION("""COMPUTED_VALUE"""),"P4")</f>
        <v>P4</v>
      </c>
      <c r="T15" s="5">
        <f>IFERROR(__xludf.DUMMYFUNCTION("""COMPUTED_VALUE"""),4.0)</f>
        <v>4</v>
      </c>
      <c r="U15" s="5" t="str">
        <f>IFERROR(__xludf.DUMMYFUNCTION("""COMPUTED_VALUE"""),"可能事件")</f>
        <v>可能事件</v>
      </c>
      <c r="V15" s="6">
        <f>IFERROR(__xludf.DUMMYFUNCTION("""COMPUTED_VALUE"""),0.02)</f>
        <v>0.02</v>
      </c>
      <c r="W15" s="7" t="str">
        <f>IFERROR(__xludf.DUMMYFUNCTION("""COMPUTED_VALUE"""),"P &gt; 2×10-2")</f>
        <v>P &gt; 2×10-2</v>
      </c>
      <c r="X15" s="5" t="str">
        <f>IFERROR(__xludf.DUMMYFUNCTION("""COMPUTED_VALUE"""),"可能事件
Probable Event")</f>
        <v>可能事件
Probable Event</v>
      </c>
      <c r="Y15" s="6"/>
    </row>
    <row r="16" ht="31.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ht="31.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ht="31.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ht="31.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ht="31.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ht="31.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ht="31.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ht="31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ht="31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ht="31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ht="31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ht="31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ht="31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ht="31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ht="31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ht="31.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ht="31.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ht="31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ht="31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ht="31.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ht="31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ht="31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ht="31.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ht="31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ht="31.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ht="31.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ht="31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ht="31.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ht="31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ht="31.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ht="31.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ht="31.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ht="31.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ht="31.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ht="31.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ht="31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ht="31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ht="31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ht="31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ht="31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ht="31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ht="31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ht="31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ht="31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ht="31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ht="31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ht="31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ht="31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ht="31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ht="31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ht="31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ht="31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ht="31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ht="31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ht="31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ht="31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ht="31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ht="31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ht="31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ht="31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ht="31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ht="31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ht="31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ht="31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ht="31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ht="31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ht="31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ht="31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ht="31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ht="31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ht="31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ht="31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ht="31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ht="31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ht="31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ht="31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ht="31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ht="31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ht="31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ht="31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ht="31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ht="31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ht="31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ht="31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ht="31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ht="31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ht="31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ht="31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ht="31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ht="31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ht="31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ht="31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ht="31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ht="31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ht="31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ht="31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ht="31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ht="31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ht="31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ht="31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ht="31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ht="31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ht="31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ht="31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ht="31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ht="31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ht="31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ht="31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ht="31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 ht="31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 ht="31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 ht="31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 ht="31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ht="31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 ht="31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 ht="31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 ht="31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 ht="31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 ht="31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ht="31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 ht="31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 ht="31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 ht="31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ht="31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 ht="31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 ht="31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ht="31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ht="31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 ht="31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 ht="31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 ht="31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 ht="31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 ht="31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ht="31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 ht="31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 ht="31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 ht="31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 ht="31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 ht="31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ht="31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 ht="31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 ht="31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 ht="31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 ht="31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 ht="31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 ht="31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ht="31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 ht="31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 ht="31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 ht="31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ht="31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ht="31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</row>
    <row r="168" ht="31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</row>
    <row r="169" ht="31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 ht="31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ht="31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 ht="31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 ht="31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</row>
    <row r="174" ht="31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</row>
    <row r="175" ht="31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 ht="31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 ht="31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</row>
    <row r="178" ht="31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 ht="31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</row>
    <row r="180" ht="31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 ht="31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</row>
    <row r="182" ht="31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</row>
    <row r="183" ht="31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</row>
    <row r="184" ht="31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</row>
    <row r="185" ht="31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 ht="31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ht="31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  <row r="188" ht="31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</row>
    <row r="189" ht="31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</row>
    <row r="190" ht="31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</row>
    <row r="191" ht="31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</row>
    <row r="192" ht="31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</row>
    <row r="193" ht="31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</row>
    <row r="194" ht="31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</row>
    <row r="195" ht="31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</row>
    <row r="196" ht="31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</row>
    <row r="197" ht="31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</row>
    <row r="198" ht="31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</row>
    <row r="199" ht="31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</row>
    <row r="200" ht="31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</row>
    <row r="201" ht="31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</row>
    <row r="202" ht="31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ht="31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</row>
    <row r="204" ht="31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</row>
    <row r="205" ht="31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 ht="31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 ht="31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 ht="31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 ht="31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 ht="31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 ht="31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 ht="31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 ht="31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  <row r="214" ht="31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</row>
    <row r="215" ht="31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</row>
    <row r="216" ht="31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 ht="31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 ht="31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 ht="31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 ht="31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O10:P10"/>
    <mergeCell ref="Q10:R10"/>
    <mergeCell ref="O11:P11"/>
    <mergeCell ref="Q11:R11"/>
    <mergeCell ref="S11:T11"/>
    <mergeCell ref="W11:X11"/>
    <mergeCell ref="K10:L10"/>
    <mergeCell ref="M10:N10"/>
    <mergeCell ref="E11:F11"/>
    <mergeCell ref="G11:H11"/>
    <mergeCell ref="I11:J11"/>
    <mergeCell ref="K11:L11"/>
    <mergeCell ref="M11:N11"/>
    <mergeCell ref="M2:N2"/>
    <mergeCell ref="O2:P2"/>
    <mergeCell ref="Q2:R2"/>
    <mergeCell ref="S2:Y2"/>
    <mergeCell ref="C1:R1"/>
    <mergeCell ref="S1:Y1"/>
    <mergeCell ref="C2:D2"/>
    <mergeCell ref="E2:F2"/>
    <mergeCell ref="G2:H2"/>
    <mergeCell ref="I2:J2"/>
    <mergeCell ref="K2:L2"/>
    <mergeCell ref="Q3:R3"/>
    <mergeCell ref="S3:T3"/>
    <mergeCell ref="W3:X3"/>
    <mergeCell ref="C3:D3"/>
    <mergeCell ref="E3:F3"/>
    <mergeCell ref="G3:H3"/>
    <mergeCell ref="I3:J3"/>
    <mergeCell ref="K3:L3"/>
    <mergeCell ref="M3:N3"/>
    <mergeCell ref="O3:P3"/>
    <mergeCell ref="A4:A7"/>
    <mergeCell ref="C9:R9"/>
    <mergeCell ref="S9:Y9"/>
    <mergeCell ref="C10:D10"/>
    <mergeCell ref="E10:F10"/>
    <mergeCell ref="G10:H10"/>
    <mergeCell ref="I10:J10"/>
    <mergeCell ref="S10:Y10"/>
    <mergeCell ref="C11:D11"/>
    <mergeCell ref="A12:A1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3" width="7.63"/>
    <col customWidth="1" min="4" max="4" width="9.63"/>
    <col customWidth="1" min="5" max="5" width="7.63"/>
    <col customWidth="1" min="6" max="6" width="9.63"/>
    <col customWidth="1" min="7" max="7" width="7.63"/>
    <col customWidth="1" min="8" max="8" width="9.63"/>
    <col customWidth="1" min="9" max="9" width="7.63"/>
    <col customWidth="1" min="10" max="10" width="9.63"/>
    <col customWidth="1" min="11" max="11" width="7.63"/>
    <col customWidth="1" min="12" max="12" width="9.63"/>
    <col customWidth="1" min="13" max="13" width="7.63"/>
    <col customWidth="1" min="14" max="14" width="9.63"/>
    <col customWidth="1" min="15" max="15" width="7.63"/>
    <col customWidth="1" min="16" max="16" width="9.63"/>
    <col customWidth="1" min="17" max="17" width="7.63"/>
    <col customWidth="1" min="18" max="20" width="10.25"/>
    <col customWidth="1" min="21" max="21" width="12.5"/>
    <col customWidth="1" min="22" max="25" width="10.25"/>
    <col customWidth="1" min="26" max="26" width="11.13"/>
  </cols>
  <sheetData>
    <row r="1" ht="31.5" customHeight="1">
      <c r="A1" s="3"/>
      <c r="B1" s="3"/>
      <c r="C1" s="1" t="s">
        <v>60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  <c r="S1" s="20" t="s">
        <v>42</v>
      </c>
      <c r="T1" s="19"/>
      <c r="U1" s="19"/>
      <c r="V1" s="19"/>
      <c r="W1" s="19"/>
      <c r="X1" s="19"/>
      <c r="Y1" s="51"/>
    </row>
    <row r="2" ht="31.5" customHeight="1">
      <c r="A2" s="21" t="s">
        <v>61</v>
      </c>
      <c r="B2" s="22"/>
      <c r="C2" s="52">
        <v>0.0</v>
      </c>
      <c r="D2" s="2"/>
      <c r="E2" s="53">
        <v>80000.0</v>
      </c>
      <c r="F2" s="54"/>
      <c r="G2" s="53">
        <v>240000.0</v>
      </c>
      <c r="H2" s="54"/>
      <c r="I2" s="53">
        <v>720000.0</v>
      </c>
      <c r="J2" s="54"/>
      <c r="K2" s="53">
        <v>1.44E7</v>
      </c>
      <c r="L2" s="54"/>
      <c r="M2" s="53">
        <v>1.6E7</v>
      </c>
      <c r="N2" s="54"/>
      <c r="O2" s="53">
        <v>2.0E7</v>
      </c>
      <c r="P2" s="54"/>
      <c r="Q2" s="53">
        <v>3.6E7</v>
      </c>
      <c r="R2" s="54"/>
      <c r="S2" s="1" t="s">
        <v>44</v>
      </c>
      <c r="T2" s="19"/>
      <c r="U2" s="19"/>
      <c r="V2" s="19"/>
      <c r="W2" s="19"/>
      <c r="X2" s="19"/>
      <c r="Y2" s="51"/>
    </row>
    <row r="3" ht="31.5" customHeight="1">
      <c r="A3" s="24" t="s">
        <v>45</v>
      </c>
      <c r="B3" s="22" t="s">
        <v>46</v>
      </c>
      <c r="C3" s="23" t="s">
        <v>62</v>
      </c>
      <c r="D3" s="2"/>
      <c r="E3" s="23" t="s">
        <v>63</v>
      </c>
      <c r="F3" s="2"/>
      <c r="G3" s="23" t="s">
        <v>64</v>
      </c>
      <c r="H3" s="2"/>
      <c r="I3" s="23" t="s">
        <v>65</v>
      </c>
      <c r="J3" s="2"/>
      <c r="K3" s="23" t="s">
        <v>66</v>
      </c>
      <c r="L3" s="2"/>
      <c r="M3" s="23" t="s">
        <v>67</v>
      </c>
      <c r="N3" s="2"/>
      <c r="O3" s="23" t="s">
        <v>68</v>
      </c>
      <c r="P3" s="2"/>
      <c r="Q3" s="23" t="s">
        <v>69</v>
      </c>
      <c r="R3" s="2"/>
      <c r="S3" s="55" t="s">
        <v>0</v>
      </c>
      <c r="T3" s="56"/>
      <c r="U3" s="57" t="s">
        <v>1</v>
      </c>
      <c r="V3" s="3" t="s">
        <v>2</v>
      </c>
      <c r="W3" s="1" t="s">
        <v>3</v>
      </c>
      <c r="X3" s="2"/>
      <c r="Y3" s="3" t="s">
        <v>4</v>
      </c>
    </row>
    <row r="4" ht="31.5" customHeight="1">
      <c r="A4" s="58" t="s">
        <v>47</v>
      </c>
      <c r="B4" s="5" t="str">
        <f t="shared" ref="B4:B7" si="1">S4</f>
        <v>P1</v>
      </c>
      <c r="C4" s="59" t="str">
        <f>IF(VLOOKUP(C$3,'IN-層級機率'!$F$4:$K1003,5,FALSE)&lt;=$Y$4,VLOOKUP(C$3,'IN-層級機率'!$F$4:$K1003,5,FALSE),"")</f>
        <v>#N/A</v>
      </c>
      <c r="D4" s="59" t="s">
        <v>48</v>
      </c>
      <c r="E4" s="59" t="str">
        <f>IF(VLOOKUP(E$3,'IN-層級機率'!$F$4:$K1003,5,FALSE)&lt;=$Y$4,VLOOKUP(E$3,'IN-層級機率'!$F$4:$K1003,5,FALSE),"")</f>
        <v>#N/A</v>
      </c>
      <c r="F4" s="59" t="s">
        <v>48</v>
      </c>
      <c r="G4" s="59" t="str">
        <f>IF(VLOOKUP(G$3,'IN-層級機率'!$F$4:$K1003,5,FALSE)&lt;=$Y$4,VLOOKUP(G$3,'IN-層級機率'!$F$4:$K1003,5,FALSE),"")</f>
        <v>#N/A</v>
      </c>
      <c r="H4" s="59" t="s">
        <v>48</v>
      </c>
      <c r="I4" s="60" t="str">
        <f>IF(VLOOKUP(I$3,'IN-層級機率'!$F$4:$K1003,5,FALSE)&lt;=$Y$4,VLOOKUP(I$3,'IN-層級機率'!$F$4:$K1003,5,FALSE),"")</f>
        <v>#N/A</v>
      </c>
      <c r="J4" s="59" t="s">
        <v>48</v>
      </c>
      <c r="K4" s="61" t="str">
        <f>IF(VLOOKUP(K$3,'IN-層級機率'!$F$4:$K1003,5,FALSE)&lt;=$Y$4,VLOOKUP(K$3,'IN-層級機率'!$F$4:$K1003,5,FALSE),"")</f>
        <v>#N/A</v>
      </c>
      <c r="L4" s="31" t="s">
        <v>49</v>
      </c>
      <c r="M4" s="30" t="str">
        <f>IF(VLOOKUP(M$3,'IN-層級機率'!$F$4:$K1003,5,FALSE)&lt;=$Y$4,VLOOKUP(M$3,'IN-層級機率'!$F$4:$K1003,5,FALSE),"")</f>
        <v>#N/A</v>
      </c>
      <c r="N4" s="31" t="s">
        <v>49</v>
      </c>
      <c r="O4" s="30" t="str">
        <f>IF(VLOOKUP(O$3,'IN-層級機率'!$F$4:$K1003,5,FALSE)&lt;=$Y$4,VLOOKUP(O$3,'IN-層級機率'!$F$4:$K1003,5,FALSE),"")</f>
        <v>#N/A</v>
      </c>
      <c r="P4" s="31" t="s">
        <v>49</v>
      </c>
      <c r="Q4" s="30" t="str">
        <f>IF(VLOOKUP(Q$3,'IN-層級機率'!$F$4:$K1003,5,FALSE)&lt;=$Y$4,VLOOKUP(Q$3,'IN-層級機率'!$F$4:$K1003,5,FALSE),"")</f>
        <v>#N/A</v>
      </c>
      <c r="R4" s="31" t="s">
        <v>49</v>
      </c>
      <c r="S4" s="62" t="str">
        <f>IFERROR(__xludf.DUMMYFUNCTION("QUERY('機率層級說明'!A4:G7)"),"P1")</f>
        <v>P1</v>
      </c>
      <c r="T4" s="5">
        <f>IFERROR(__xludf.DUMMYFUNCTION("""COMPUTED_VALUE"""),1.0)</f>
        <v>1</v>
      </c>
      <c r="U4" s="63" t="str">
        <f>IFERROR(__xludf.DUMMYFUNCTION("""COMPUTED_VALUE"""),"不可能的事件")</f>
        <v>不可能的事件</v>
      </c>
      <c r="V4" s="5"/>
      <c r="W4" s="7" t="str">
        <f>IFERROR(__xludf.DUMMYFUNCTION("""COMPUTED_VALUE"""),"P ≦ 5×10-3")</f>
        <v>P ≦ 5×10-3</v>
      </c>
      <c r="X4" s="5" t="str">
        <f>IFERROR(__xludf.DUMMYFUNCTION("""COMPUTED_VALUE"""),"不可能的事件
Improbable Event")</f>
        <v>不可能的事件
Improbable Event</v>
      </c>
      <c r="Y4" s="5">
        <f>IFERROR(__xludf.DUMMYFUNCTION("""COMPUTED_VALUE"""),0.005)</f>
        <v>0.005</v>
      </c>
    </row>
    <row r="5" ht="31.5" customHeight="1">
      <c r="A5" s="32"/>
      <c r="B5" s="5" t="str">
        <f t="shared" si="1"/>
        <v>P2</v>
      </c>
      <c r="C5" s="59" t="str">
        <f>IF(AND(VLOOKUP(C$3,'IN-層級機率'!$F$4:$K1003,5,FALSE)&lt;$Y$5,VLOOKUP(C$3,'IN-層級機率'!$F$4:$K1003,5,FALSE)&gt;=$V$5),VLOOKUP(C$3,'IN-層級機率'!$F$4:$K1003,5,FALSE),"")</f>
        <v>#N/A</v>
      </c>
      <c r="D5" s="59" t="s">
        <v>48</v>
      </c>
      <c r="E5" s="59" t="str">
        <f>IF(AND(VLOOKUP(E$3,'IN-層級機率'!$F$4:$K1003,5,FALSE)&lt;$Y$5,VLOOKUP(E$3,'IN-層級機率'!$F$4:$K1003,5,FALSE)&gt;=$V$5),VLOOKUP(E$3,'IN-層級機率'!$F$4:$K1003,5,FALSE),"")</f>
        <v>#N/A</v>
      </c>
      <c r="F5" s="59" t="s">
        <v>48</v>
      </c>
      <c r="G5" s="59" t="str">
        <f>IF(AND(VLOOKUP(G$3,'IN-層級機率'!$F$4:$K1003,5,FALSE)&lt;$Y$5,VLOOKUP(G$3,'IN-層級機率'!$F$4:$K1003,5,FALSE)&gt;=$V$5),VLOOKUP(G$3,'IN-層級機率'!$F$4:$K1003,5,FALSE),"")</f>
        <v>#N/A</v>
      </c>
      <c r="H5" s="59" t="s">
        <v>48</v>
      </c>
      <c r="I5" s="61" t="str">
        <f>IF(AND(VLOOKUP(I$3,'IN-層級機率'!$F$4:$K1003,5,FALSE)&lt;$Y$5,VLOOKUP(I$3,'IN-層級機率'!$F$4:$K1003,5,FALSE)&gt;=$V$5),VLOOKUP(I$3,'IN-層級機率'!$F$4:$K1003,5,FALSE),"")</f>
        <v>#N/A</v>
      </c>
      <c r="J5" s="31" t="s">
        <v>49</v>
      </c>
      <c r="K5" s="61" t="str">
        <f>IF(AND(VLOOKUP(K$3,'IN-層級機率'!$F$4:$K1003,5,FALSE)&lt;$Y$5,VLOOKUP(K$3,'IN-層級機率'!$F$4:$K1003,5,FALSE)&gt;=$V$5),VLOOKUP(K$3,'IN-層級機率'!$F$4:$K1003,5,FALSE),"")</f>
        <v>#N/A</v>
      </c>
      <c r="L5" s="31" t="s">
        <v>49</v>
      </c>
      <c r="M5" s="30" t="str">
        <f>IF(AND(VLOOKUP(M$3,'IN-層級機率'!$F$4:$K1003,5,FALSE)&lt;$Y$5,VLOOKUP(M$3,'IN-層級機率'!$F$4:$K1003,5,FALSE)&gt;=$V$5),VLOOKUP(M$3,'IN-層級機率'!$F$4:$K1003,5,FALSE),"")</f>
        <v>#N/A</v>
      </c>
      <c r="N5" s="31" t="s">
        <v>49</v>
      </c>
      <c r="O5" s="30" t="str">
        <f>IF(AND(VLOOKUP(O$3,'IN-層級機率'!$F$4:$K1003,5,FALSE)&lt;$Y$5,VLOOKUP(O$3,'IN-層級機率'!$F$4:$K1003,5,FALSE)&gt;=$V$5),VLOOKUP(O$3,'IN-層級機率'!$F$4:$K1003,5,FALSE),"")</f>
        <v>#N/A</v>
      </c>
      <c r="P5" s="31" t="s">
        <v>49</v>
      </c>
      <c r="Q5" s="30" t="str">
        <f>IF(AND(VLOOKUP(Q$3,'IN-層級機率'!$F$4:$K1003,5,FALSE)&lt;$Y$5,VLOOKUP(Q$3,'IN-層級機率'!$F$4:$K1003,5,FALSE)&gt;=$V$5),VLOOKUP(Q$3,'IN-層級機率'!$F$4:$K1003,5,FALSE),"")</f>
        <v>#N/A</v>
      </c>
      <c r="R5" s="31" t="s">
        <v>49</v>
      </c>
      <c r="S5" s="5" t="str">
        <f>IFERROR(__xludf.DUMMYFUNCTION("""COMPUTED_VALUE"""),"P2")</f>
        <v>P2</v>
      </c>
      <c r="T5" s="5">
        <f>IFERROR(__xludf.DUMMYFUNCTION("""COMPUTED_VALUE"""),2.0)</f>
        <v>2</v>
      </c>
      <c r="U5" s="63" t="str">
        <f>IFERROR(__xludf.DUMMYFUNCTION("""COMPUTED_VALUE"""),"稀有事件")</f>
        <v>稀有事件</v>
      </c>
      <c r="V5" s="5">
        <f>IFERROR(__xludf.DUMMYFUNCTION("""COMPUTED_VALUE"""),0.005)</f>
        <v>0.005</v>
      </c>
      <c r="W5" s="5" t="str">
        <f>IFERROR(__xludf.DUMMYFUNCTION("""COMPUTED_VALUE"""),"5×10-3 &lt; P ≦ 10-2")</f>
        <v>5×10-3 &lt; P ≦ 10-2</v>
      </c>
      <c r="X5" s="5" t="str">
        <f>IFERROR(__xludf.DUMMYFUNCTION("""COMPUTED_VALUE"""),"稀有事件
Remote Event")</f>
        <v>稀有事件
Remote Event</v>
      </c>
      <c r="Y5" s="5">
        <f>IFERROR(__xludf.DUMMYFUNCTION("""COMPUTED_VALUE"""),0.01)</f>
        <v>0.01</v>
      </c>
    </row>
    <row r="6" ht="31.5" customHeight="1">
      <c r="A6" s="32"/>
      <c r="B6" s="5" t="str">
        <f t="shared" si="1"/>
        <v>P3</v>
      </c>
      <c r="C6" s="59" t="str">
        <f>IF(AND(VLOOKUP(C$3,'IN-層級機率'!$F$4:$K1003,5,FALSE)&lt;$Y$6,VLOOKUP(C$3,'IN-層級機率'!$F$4:$K1003,5,FALSE)&gt;=$V$6),VLOOKUP(C$3,'IN-層級機率'!$F$4:$K1003,5,FALSE),"")</f>
        <v>#N/A</v>
      </c>
      <c r="D6" s="59" t="s">
        <v>48</v>
      </c>
      <c r="E6" s="59" t="str">
        <f>IF(AND(VLOOKUP(E$3,'IN-層級機率'!$F$4:$K1003,5,FALSE)&lt;$Y$6,VLOOKUP(E$3,'IN-層級機率'!$F$4:$K1003,5,FALSE)&gt;=$V$6),VLOOKUP(E$3,'IN-層級機率'!$F$4:$K1003,5,FALSE),"")</f>
        <v>#N/A</v>
      </c>
      <c r="F6" s="59" t="s">
        <v>48</v>
      </c>
      <c r="G6" s="59" t="str">
        <f>IF(AND(VLOOKUP(G$3,'IN-層級機率'!$F$4:$K1003,5,FALSE)&lt;$Y$6,VLOOKUP(G$3,'IN-層級機率'!$F$4:$K1003,5,FALSE)&gt;=$V$6),VLOOKUP(G$3,'IN-層級機率'!$F$4:$K1003,5,FALSE),"")</f>
        <v>#N/A</v>
      </c>
      <c r="H6" s="59" t="s">
        <v>48</v>
      </c>
      <c r="I6" s="61" t="str">
        <f>IF(AND(VLOOKUP(I$3,'IN-層級機率'!$F$4:$K1003,5,FALSE)&lt;$Y$6,VLOOKUP(I$3,'IN-層級機率'!$F$4:$K1003,5,FALSE)&gt;=$V$6),VLOOKUP(I$3,'IN-層級機率'!$F$4:$K1003,5,FALSE),"")</f>
        <v>#N/A</v>
      </c>
      <c r="J6" s="31" t="s">
        <v>49</v>
      </c>
      <c r="K6" s="61" t="str">
        <f>IF(AND(VLOOKUP(K$3,'IN-層級機率'!$F$4:$K1003,5,FALSE)&lt;$Y$6,VLOOKUP(K$3,'IN-層級機率'!$F$4:$K1003,5,FALSE)&gt;=$V$6),VLOOKUP(K$3,'IN-層級機率'!$F$4:$K1003,5,FALSE),"")</f>
        <v>#N/A</v>
      </c>
      <c r="L6" s="31" t="s">
        <v>49</v>
      </c>
      <c r="M6" s="30" t="str">
        <f>IF(AND(VLOOKUP(M$3,'IN-層級機率'!$F$4:$K1003,5,FALSE)&lt;$Y$6,VLOOKUP(M$3,'IN-層級機率'!$F$4:$K1003,5,FALSE)&gt;=$V$6),VLOOKUP(M$3,'IN-層級機率'!$F$4:$K1003,5,FALSE),"")</f>
        <v>#N/A</v>
      </c>
      <c r="N6" s="31" t="s">
        <v>49</v>
      </c>
      <c r="O6" s="30" t="str">
        <f>IF(AND(VLOOKUP(O$3,'IN-層級機率'!$F$4:$K1003,5,FALSE)&lt;$Y$6,VLOOKUP(O$3,'IN-層級機率'!$F$4:$K1003,5,FALSE)&gt;=$V$6),VLOOKUP(O$3,'IN-層級機率'!$F$4:$K1003,5,FALSE),"")</f>
        <v>#N/A</v>
      </c>
      <c r="P6" s="31" t="s">
        <v>49</v>
      </c>
      <c r="Q6" s="64" t="str">
        <f>IF(AND(VLOOKUP(Q$3,'IN-層級機率'!$F$4:$K1003,5,FALSE)&lt;$Y$6,VLOOKUP(Q$3,'IN-層級機率'!$F$4:$K1003,5,FALSE)&gt;=$V$6),VLOOKUP(Q$3,'IN-層級機率'!$F$4:$K1003,5,FALSE),"")</f>
        <v>#N/A</v>
      </c>
      <c r="R6" s="65" t="s">
        <v>50</v>
      </c>
      <c r="S6" s="5" t="str">
        <f>IFERROR(__xludf.DUMMYFUNCTION("""COMPUTED_VALUE"""),"P3")</f>
        <v>P3</v>
      </c>
      <c r="T6" s="5">
        <f>IFERROR(__xludf.DUMMYFUNCTION("""COMPUTED_VALUE"""),3.0)</f>
        <v>3</v>
      </c>
      <c r="U6" s="63" t="str">
        <f>IFERROR(__xludf.DUMMYFUNCTION("""COMPUTED_VALUE"""),"偶發事件")</f>
        <v>偶發事件</v>
      </c>
      <c r="V6" s="5">
        <f>IFERROR(__xludf.DUMMYFUNCTION("""COMPUTED_VALUE"""),0.01)</f>
        <v>0.01</v>
      </c>
      <c r="W6" s="5" t="str">
        <f>IFERROR(__xludf.DUMMYFUNCTION("""COMPUTED_VALUE"""),"10-2 &lt; P≦ 2×10-2")</f>
        <v>10-2 &lt; P≦ 2×10-2</v>
      </c>
      <c r="X6" s="5" t="str">
        <f>IFERROR(__xludf.DUMMYFUNCTION("""COMPUTED_VALUE"""),"偶發事件
Occasional Event")</f>
        <v>偶發事件
Occasional Event</v>
      </c>
      <c r="Y6" s="5">
        <f>IFERROR(__xludf.DUMMYFUNCTION("""COMPUTED_VALUE"""),0.02)</f>
        <v>0.02</v>
      </c>
    </row>
    <row r="7" ht="31.5" customHeight="1">
      <c r="A7" s="35"/>
      <c r="B7" s="5" t="str">
        <f t="shared" si="1"/>
        <v>P4</v>
      </c>
      <c r="C7" s="66" t="str">
        <f>IF(VLOOKUP(C$3,'IN-層級機率'!$F$4:$K1003,5,FALSE)&gt;$V$7,VLOOKUP(C$3,'IN-層級機率'!$F$4:$K1003,5,FALSE),"")</f>
        <v>#N/A</v>
      </c>
      <c r="D7" s="59" t="s">
        <v>48</v>
      </c>
      <c r="E7" s="66" t="str">
        <f>IF(VLOOKUP(E$3,'IN-層級機率'!$F$4:$K1003,5,FALSE)&gt;$V$7,VLOOKUP(E$3,'IN-層級機率'!$F$4:$K1003,5,FALSE),"")</f>
        <v>#N/A</v>
      </c>
      <c r="F7" s="59" t="s">
        <v>48</v>
      </c>
      <c r="G7" s="66" t="str">
        <f>IF(VLOOKUP(G$3,'IN-層級機率'!$F$4:$K1003,5,FALSE)&gt;$V$7,VLOOKUP(G$3,'IN-層級機率'!$F$4:$K1003,5,FALSE),"")</f>
        <v>#N/A</v>
      </c>
      <c r="H7" s="59" t="s">
        <v>48</v>
      </c>
      <c r="I7" s="30" t="str">
        <f>IF(VLOOKUP(I$3,'IN-層級機率'!$F$4:$K1003,5,FALSE)&gt;$V$7,VLOOKUP(I$3,'IN-層級機率'!$F$4:$K1003,5,FALSE),"")</f>
        <v>#N/A</v>
      </c>
      <c r="J7" s="31" t="s">
        <v>49</v>
      </c>
      <c r="K7" s="30" t="str">
        <f>IF(VLOOKUP(K$3,'IN-層級機率'!$F$4:$K1003,5,FALSE)&gt;$V$7,VLOOKUP(K$3,'IN-層級機率'!$F$4:$K1003,5,FALSE),"")</f>
        <v>#N/A</v>
      </c>
      <c r="L7" s="31" t="s">
        <v>49</v>
      </c>
      <c r="M7" s="30" t="str">
        <f>IF(VLOOKUP(M$3,'IN-層級機率'!$F$4:$K1003,5,FALSE)&gt;$V$7,VLOOKUP(M$3,'IN-層級機率'!$F$4:$K1003,5,FALSE),"")</f>
        <v>#N/A</v>
      </c>
      <c r="N7" s="31" t="s">
        <v>49</v>
      </c>
      <c r="O7" s="64" t="str">
        <f>IF(VLOOKUP(O$3,'IN-層級機率'!$F$4:$K1003,5,FALSE)&gt;$V$7,VLOOKUP(O$3,'IN-層級機率'!$F$4:$K1003,5,FALSE),"")</f>
        <v>#N/A</v>
      </c>
      <c r="P7" s="65" t="s">
        <v>50</v>
      </c>
      <c r="Q7" s="64" t="str">
        <f>IF(VLOOKUP(Q$3,'IN-層級機率'!$F$4:$K1003,5,FALSE)&gt;$V$7,VLOOKUP(Q$3,'IN-層級機率'!$F$4:$K1003,5,FALSE),"")</f>
        <v>#N/A</v>
      </c>
      <c r="R7" s="65" t="s">
        <v>50</v>
      </c>
      <c r="S7" s="5" t="str">
        <f>IFERROR(__xludf.DUMMYFUNCTION("""COMPUTED_VALUE"""),"P4")</f>
        <v>P4</v>
      </c>
      <c r="T7" s="5">
        <f>IFERROR(__xludf.DUMMYFUNCTION("""COMPUTED_VALUE"""),4.0)</f>
        <v>4</v>
      </c>
      <c r="U7" s="63" t="str">
        <f>IFERROR(__xludf.DUMMYFUNCTION("""COMPUTED_VALUE"""),"可能事件")</f>
        <v>可能事件</v>
      </c>
      <c r="V7" s="5">
        <f>IFERROR(__xludf.DUMMYFUNCTION("""COMPUTED_VALUE"""),0.02)</f>
        <v>0.02</v>
      </c>
      <c r="W7" s="7" t="str">
        <f>IFERROR(__xludf.DUMMYFUNCTION("""COMPUTED_VALUE"""),"P &gt; 2×10-2")</f>
        <v>P &gt; 2×10-2</v>
      </c>
      <c r="X7" s="5" t="str">
        <f>IFERROR(__xludf.DUMMYFUNCTION("""COMPUTED_VALUE"""),"可能事件
Probable Event")</f>
        <v>可能事件
Probable Event</v>
      </c>
      <c r="Y7" s="5"/>
    </row>
    <row r="8" ht="31.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31.5" customHeight="1">
      <c r="A9" s="3"/>
      <c r="B9" s="3"/>
      <c r="C9" s="1" t="s">
        <v>70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"/>
      <c r="S9" s="20" t="s">
        <v>42</v>
      </c>
      <c r="T9" s="19"/>
      <c r="U9" s="19"/>
      <c r="V9" s="19"/>
      <c r="W9" s="19"/>
      <c r="X9" s="19"/>
      <c r="Y9" s="51"/>
    </row>
    <row r="10" ht="31.5" customHeight="1">
      <c r="A10" s="21" t="s">
        <v>61</v>
      </c>
      <c r="B10" s="22"/>
      <c r="C10" s="52">
        <v>40000.0</v>
      </c>
      <c r="D10" s="2"/>
      <c r="E10" s="53">
        <v>96000.0</v>
      </c>
      <c r="F10" s="54"/>
      <c r="G10" s="53">
        <v>400000.0</v>
      </c>
      <c r="H10" s="54"/>
      <c r="I10" s="53">
        <v>1200000.0</v>
      </c>
      <c r="J10" s="54"/>
      <c r="K10" s="53">
        <v>1.6E7</v>
      </c>
      <c r="L10" s="54"/>
      <c r="M10" s="53">
        <v>2.4E7</v>
      </c>
      <c r="N10" s="54"/>
      <c r="O10" s="53">
        <v>2.8E7</v>
      </c>
      <c r="P10" s="54"/>
      <c r="Q10" s="53">
        <v>4.8E7</v>
      </c>
      <c r="R10" s="54"/>
      <c r="S10" s="1" t="s">
        <v>44</v>
      </c>
      <c r="T10" s="19"/>
      <c r="U10" s="19"/>
      <c r="V10" s="19"/>
      <c r="W10" s="19"/>
      <c r="X10" s="19"/>
      <c r="Y10" s="51"/>
    </row>
    <row r="11" ht="31.5" customHeight="1">
      <c r="A11" s="24" t="s">
        <v>45</v>
      </c>
      <c r="B11" s="22" t="s">
        <v>46</v>
      </c>
      <c r="C11" s="23" t="s">
        <v>62</v>
      </c>
      <c r="D11" s="2"/>
      <c r="E11" s="23" t="s">
        <v>63</v>
      </c>
      <c r="F11" s="2"/>
      <c r="G11" s="23" t="s">
        <v>64</v>
      </c>
      <c r="H11" s="2"/>
      <c r="I11" s="23" t="s">
        <v>65</v>
      </c>
      <c r="J11" s="2"/>
      <c r="K11" s="23" t="s">
        <v>66</v>
      </c>
      <c r="L11" s="2"/>
      <c r="M11" s="23" t="s">
        <v>67</v>
      </c>
      <c r="N11" s="2"/>
      <c r="O11" s="23" t="s">
        <v>68</v>
      </c>
      <c r="P11" s="2"/>
      <c r="Q11" s="23" t="s">
        <v>69</v>
      </c>
      <c r="R11" s="2"/>
      <c r="S11" s="55" t="s">
        <v>0</v>
      </c>
      <c r="T11" s="56"/>
      <c r="U11" s="57" t="s">
        <v>1</v>
      </c>
      <c r="V11" s="3" t="s">
        <v>2</v>
      </c>
      <c r="W11" s="1" t="s">
        <v>3</v>
      </c>
      <c r="X11" s="2"/>
      <c r="Y11" s="3" t="s">
        <v>4</v>
      </c>
    </row>
    <row r="12" ht="31.5" customHeight="1">
      <c r="A12" s="58" t="s">
        <v>47</v>
      </c>
      <c r="B12" s="5" t="str">
        <f t="shared" ref="B12:B15" si="2">S12</f>
        <v>P1</v>
      </c>
      <c r="C12" s="59" t="str">
        <f>IF(VLOOKUP(C$3,'IN-層級機率'!$F$4:$K1003,5,FALSE)&lt;=$Y$4,VLOOKUP(C$3,'IN-層級機率'!$F$4:$K1003,5,FALSE),"")</f>
        <v>#N/A</v>
      </c>
      <c r="D12" s="59" t="s">
        <v>48</v>
      </c>
      <c r="E12" s="59" t="str">
        <f>IF(VLOOKUP(E$3,'IN-層級機率'!$F$4:$K1003,5,FALSE)&lt;=$Y$4,VLOOKUP(E$3,'IN-層級機率'!$F$4:$K1003,5,FALSE),"")</f>
        <v>#N/A</v>
      </c>
      <c r="F12" s="59" t="s">
        <v>48</v>
      </c>
      <c r="G12" s="59" t="str">
        <f>IF(VLOOKUP(G$3,'IN-層級機率'!$F$4:$K1003,5,FALSE)&lt;=$Y$4,VLOOKUP(G$3,'IN-層級機率'!$F$4:$K1003,5,FALSE),"")</f>
        <v>#N/A</v>
      </c>
      <c r="H12" s="59" t="s">
        <v>48</v>
      </c>
      <c r="I12" s="60" t="str">
        <f>IF(VLOOKUP(I$3,'IN-層級機率'!$F$4:$K1003,5,FALSE)&lt;=$Y$4,VLOOKUP(I$3,'IN-層級機率'!$F$4:$K1003,5,FALSE),"")</f>
        <v>#N/A</v>
      </c>
      <c r="J12" s="59" t="s">
        <v>48</v>
      </c>
      <c r="K12" s="61" t="str">
        <f>IF(VLOOKUP(K$3,'IN-層級機率'!$F$4:$K1003,5,FALSE)&lt;=$Y$4,VLOOKUP(K$3,'IN-層級機率'!$F$4:$K1003,5,FALSE),"")</f>
        <v>#N/A</v>
      </c>
      <c r="L12" s="31" t="s">
        <v>49</v>
      </c>
      <c r="M12" s="68" t="str">
        <f>IF(VLOOKUP(M$3,'IN-層級機率'!$F$4:$K1003,5,FALSE)&lt;=$Y$4,VLOOKUP(M$3,'IN-層級機率'!$F$4:$K1003,5,FALSE),"")</f>
        <v>#N/A</v>
      </c>
      <c r="N12" s="31" t="s">
        <v>49</v>
      </c>
      <c r="O12" s="30" t="str">
        <f>IF(VLOOKUP(O$3,'IN-層級機率'!$F$4:$K1003,5,FALSE)&lt;=$Y$4,VLOOKUP(O$3,'IN-層級機率'!$F$4:$K1003,5,FALSE),"")</f>
        <v>#N/A</v>
      </c>
      <c r="P12" s="31" t="s">
        <v>49</v>
      </c>
      <c r="Q12" s="30" t="str">
        <f>IF(VLOOKUP(Q$3,'IN-層級機率'!$F$4:$K1003,5,FALSE)&lt;=$Y$4,VLOOKUP(Q$3,'IN-層級機率'!$F$4:$K1003,5,FALSE),"")</f>
        <v>#N/A</v>
      </c>
      <c r="R12" s="31" t="s">
        <v>49</v>
      </c>
      <c r="S12" s="62" t="str">
        <f>IFERROR(__xludf.DUMMYFUNCTION("QUERY('機率層級說明'!A4:G7)"),"P1")</f>
        <v>P1</v>
      </c>
      <c r="T12" s="5">
        <f>IFERROR(__xludf.DUMMYFUNCTION("""COMPUTED_VALUE"""),1.0)</f>
        <v>1</v>
      </c>
      <c r="U12" s="63" t="str">
        <f>IFERROR(__xludf.DUMMYFUNCTION("""COMPUTED_VALUE"""),"不可能的事件")</f>
        <v>不可能的事件</v>
      </c>
      <c r="V12" s="5"/>
      <c r="W12" s="7" t="str">
        <f>IFERROR(__xludf.DUMMYFUNCTION("""COMPUTED_VALUE"""),"P ≦ 5×10-3")</f>
        <v>P ≦ 5×10-3</v>
      </c>
      <c r="X12" s="5" t="str">
        <f>IFERROR(__xludf.DUMMYFUNCTION("""COMPUTED_VALUE"""),"不可能的事件
Improbable Event")</f>
        <v>不可能的事件
Improbable Event</v>
      </c>
      <c r="Y12" s="5">
        <f>IFERROR(__xludf.DUMMYFUNCTION("""COMPUTED_VALUE"""),0.005)</f>
        <v>0.005</v>
      </c>
    </row>
    <row r="13" ht="31.5" customHeight="1">
      <c r="A13" s="32"/>
      <c r="B13" s="5" t="str">
        <f t="shared" si="2"/>
        <v>P2</v>
      </c>
      <c r="C13" s="59" t="str">
        <f>IF(AND(VLOOKUP(C$3,'IN-層級機率'!$F$4:$K1003,5,FALSE)&lt;$Y$5,VLOOKUP(C$3,'IN-層級機率'!$F$4:$K1003,5,FALSE)&gt;=$V$5),VLOOKUP(C$3,'IN-層級機率'!$F$4:$K1003,5,FALSE),"")</f>
        <v>#N/A</v>
      </c>
      <c r="D13" s="59" t="s">
        <v>48</v>
      </c>
      <c r="E13" s="59" t="str">
        <f>IF(AND(VLOOKUP(E$3,'IN-層級機率'!$F$4:$K1003,5,FALSE)&lt;$Y$5,VLOOKUP(E$3,'IN-層級機率'!$F$4:$K1003,5,FALSE)&gt;=$V$5),VLOOKUP(E$3,'IN-層級機率'!$F$4:$K1003,5,FALSE),"")</f>
        <v>#N/A</v>
      </c>
      <c r="F13" s="59" t="s">
        <v>48</v>
      </c>
      <c r="G13" s="59" t="str">
        <f>IF(AND(VLOOKUP(G$3,'IN-層級機率'!$F$4:$K1003,5,FALSE)&lt;$Y$5,VLOOKUP(G$3,'IN-層級機率'!$F$4:$K1003,5,FALSE)&gt;=$V$5),VLOOKUP(G$3,'IN-層級機率'!$F$4:$K1003,5,FALSE),"")</f>
        <v>#N/A</v>
      </c>
      <c r="H13" s="59" t="s">
        <v>48</v>
      </c>
      <c r="I13" s="61" t="str">
        <f>IF(AND(VLOOKUP(I$3,'IN-層級機率'!$F$4:$K1003,5,FALSE)&lt;$Y$5,VLOOKUP(I$3,'IN-層級機率'!$F$4:$K1003,5,FALSE)&gt;=$V$5),VLOOKUP(I$3,'IN-層級機率'!$F$4:$K1003,5,FALSE),"")</f>
        <v>#N/A</v>
      </c>
      <c r="J13" s="31" t="s">
        <v>49</v>
      </c>
      <c r="K13" s="61" t="str">
        <f>IF(AND(VLOOKUP(K$3,'IN-層級機率'!$F$4:$K1003,5,FALSE)&lt;$Y$5,VLOOKUP(K$3,'IN-層級機率'!$F$4:$K1003,5,FALSE)&gt;=$V$5),VLOOKUP(K$3,'IN-層級機率'!$F$4:$K1003,5,FALSE),"")</f>
        <v>#N/A</v>
      </c>
      <c r="L13" s="31" t="s">
        <v>49</v>
      </c>
      <c r="M13" s="68" t="str">
        <f>IF(AND(VLOOKUP(M$3,'IN-層級機率'!$F$4:$K1003,5,FALSE)&lt;$Y$5,VLOOKUP(M$3,'IN-層級機率'!$F$4:$K1003,5,FALSE)&gt;=$V$5),VLOOKUP(M$3,'IN-層級機率'!$F$4:$K1003,5,FALSE),"")</f>
        <v>#N/A</v>
      </c>
      <c r="N13" s="31" t="s">
        <v>49</v>
      </c>
      <c r="O13" s="61" t="str">
        <f>IF(AND(VLOOKUP(O$3,'IN-層級機率'!$F$4:$K1003,5,FALSE)&lt;$Y$5,VLOOKUP(O$3,'IN-層級機率'!$F$4:$K1003,5,FALSE)&gt;=$V$5),VLOOKUP(O$3,'IN-層級機率'!$F$4:$K1003,5,FALSE),"")</f>
        <v>#N/A</v>
      </c>
      <c r="P13" s="31" t="s">
        <v>49</v>
      </c>
      <c r="Q13" s="61" t="str">
        <f>IF(AND(VLOOKUP(Q$3,'IN-層級機率'!$F$4:$K1003,5,FALSE)&lt;$Y$5,VLOOKUP(Q$3,'IN-層級機率'!$F$4:$K1003,5,FALSE)&gt;=$V$5),VLOOKUP(Q$3,'IN-層級機率'!$F$4:$K1003,5,FALSE),"")</f>
        <v>#N/A</v>
      </c>
      <c r="R13" s="31" t="s">
        <v>49</v>
      </c>
      <c r="S13" s="5" t="str">
        <f>IFERROR(__xludf.DUMMYFUNCTION("""COMPUTED_VALUE"""),"P2")</f>
        <v>P2</v>
      </c>
      <c r="T13" s="5">
        <f>IFERROR(__xludf.DUMMYFUNCTION("""COMPUTED_VALUE"""),2.0)</f>
        <v>2</v>
      </c>
      <c r="U13" s="63" t="str">
        <f>IFERROR(__xludf.DUMMYFUNCTION("""COMPUTED_VALUE"""),"稀有事件")</f>
        <v>稀有事件</v>
      </c>
      <c r="V13" s="5">
        <f>IFERROR(__xludf.DUMMYFUNCTION("""COMPUTED_VALUE"""),0.005)</f>
        <v>0.005</v>
      </c>
      <c r="W13" s="5" t="str">
        <f>IFERROR(__xludf.DUMMYFUNCTION("""COMPUTED_VALUE"""),"5×10-3 &lt; P ≦ 10-2")</f>
        <v>5×10-3 &lt; P ≦ 10-2</v>
      </c>
      <c r="X13" s="5" t="str">
        <f>IFERROR(__xludf.DUMMYFUNCTION("""COMPUTED_VALUE"""),"稀有事件
Remote Event")</f>
        <v>稀有事件
Remote Event</v>
      </c>
      <c r="Y13" s="5">
        <f>IFERROR(__xludf.DUMMYFUNCTION("""COMPUTED_VALUE"""),0.01)</f>
        <v>0.01</v>
      </c>
    </row>
    <row r="14" ht="31.5" customHeight="1">
      <c r="A14" s="32"/>
      <c r="B14" s="5" t="str">
        <f t="shared" si="2"/>
        <v>P3</v>
      </c>
      <c r="C14" s="59" t="str">
        <f>IF(AND(VLOOKUP(C$3,'IN-層級機率'!$F$4:$K1003,5,FALSE)&lt;$Y$6,VLOOKUP(C$3,'IN-層級機率'!$F$4:$K1003,5,FALSE)&gt;=$V$6),VLOOKUP(C$3,'IN-層級機率'!$F$4:$K1003,5,FALSE),"")</f>
        <v>#N/A</v>
      </c>
      <c r="D14" s="59" t="s">
        <v>48</v>
      </c>
      <c r="E14" s="59" t="str">
        <f>IF(AND(VLOOKUP(E$3,'IN-層級機率'!$F$4:$K1003,5,FALSE)&lt;$Y$6,VLOOKUP(E$3,'IN-層級機率'!$F$4:$K1003,5,FALSE)&gt;=$V$6),VLOOKUP(E$3,'IN-層級機率'!$F$4:$K1003,5,FALSE),"")</f>
        <v>#N/A</v>
      </c>
      <c r="F14" s="59" t="s">
        <v>48</v>
      </c>
      <c r="G14" s="59" t="str">
        <f>IF(AND(VLOOKUP(G$3,'IN-層級機率'!$F$4:$K1003,5,FALSE)&lt;$Y$6,VLOOKUP(G$3,'IN-層級機率'!$F$4:$K1003,5,FALSE)&gt;=$V$6),VLOOKUP(G$3,'IN-層級機率'!$F$4:$K1003,5,FALSE),"")</f>
        <v>#N/A</v>
      </c>
      <c r="H14" s="59" t="s">
        <v>48</v>
      </c>
      <c r="I14" s="61" t="str">
        <f>IF(AND(VLOOKUP(I$3,'IN-層級機率'!$F$4:$K1003,5,FALSE)&lt;$Y$6,VLOOKUP(I$3,'IN-層級機率'!$F$4:$K1003,5,FALSE)&gt;=$V$6),VLOOKUP(I$3,'IN-層級機率'!$F$4:$K1003,5,FALSE),"")</f>
        <v>#N/A</v>
      </c>
      <c r="J14" s="31" t="s">
        <v>49</v>
      </c>
      <c r="K14" s="61" t="str">
        <f>IF(AND(VLOOKUP(K$3,'IN-層級機率'!$F$4:$K1003,5,FALSE)&lt;$Y$6,VLOOKUP(K$3,'IN-層級機率'!$F$4:$K1003,5,FALSE)&gt;=$V$6),VLOOKUP(K$3,'IN-層級機率'!$F$4:$K1003,5,FALSE),"")</f>
        <v>#N/A</v>
      </c>
      <c r="L14" s="31" t="s">
        <v>49</v>
      </c>
      <c r="M14" s="61" t="str">
        <f>IF(AND(VLOOKUP(M$3,'IN-層級機率'!$F$4:$K1003,5,FALSE)&lt;$Y$6,VLOOKUP(M$3,'IN-層級機率'!$F$4:$K1003,5,FALSE)&gt;=$V$6),VLOOKUP(M$3,'IN-層級機率'!$F$4:$K1003,5,FALSE),"")</f>
        <v>#N/A</v>
      </c>
      <c r="N14" s="31" t="s">
        <v>49</v>
      </c>
      <c r="O14" s="61" t="str">
        <f>IF(AND(VLOOKUP(O$3,'IN-層級機率'!$F$4:$K1003,5,FALSE)&lt;$Y$6,VLOOKUP(O$3,'IN-層級機率'!$F$4:$K1003,5,FALSE)&gt;=$V$6),VLOOKUP(O$3,'IN-層級機率'!$F$4:$K1003,5,FALSE),"")</f>
        <v>#N/A</v>
      </c>
      <c r="P14" s="31" t="s">
        <v>49</v>
      </c>
      <c r="Q14" s="69" t="str">
        <f>IF(AND(VLOOKUP(Q$3,'IN-層級機率'!$F$4:$K1003,5,FALSE)&lt;$Y$6,VLOOKUP(Q$3,'IN-層級機率'!$F$4:$K1003,5,FALSE)&gt;=$V$6),VLOOKUP(Q$3,'IN-層級機率'!$F$4:$K1003,5,FALSE),"")</f>
        <v>#N/A</v>
      </c>
      <c r="R14" s="65" t="s">
        <v>50</v>
      </c>
      <c r="S14" s="5" t="str">
        <f>IFERROR(__xludf.DUMMYFUNCTION("""COMPUTED_VALUE"""),"P3")</f>
        <v>P3</v>
      </c>
      <c r="T14" s="5">
        <f>IFERROR(__xludf.DUMMYFUNCTION("""COMPUTED_VALUE"""),3.0)</f>
        <v>3</v>
      </c>
      <c r="U14" s="63" t="str">
        <f>IFERROR(__xludf.DUMMYFUNCTION("""COMPUTED_VALUE"""),"偶發事件")</f>
        <v>偶發事件</v>
      </c>
      <c r="V14" s="5">
        <f>IFERROR(__xludf.DUMMYFUNCTION("""COMPUTED_VALUE"""),0.01)</f>
        <v>0.01</v>
      </c>
      <c r="W14" s="5" t="str">
        <f>IFERROR(__xludf.DUMMYFUNCTION("""COMPUTED_VALUE"""),"10-2 &lt; P≦ 2×10-2")</f>
        <v>10-2 &lt; P≦ 2×10-2</v>
      </c>
      <c r="X14" s="5" t="str">
        <f>IFERROR(__xludf.DUMMYFUNCTION("""COMPUTED_VALUE"""),"偶發事件
Occasional Event")</f>
        <v>偶發事件
Occasional Event</v>
      </c>
      <c r="Y14" s="5">
        <f>IFERROR(__xludf.DUMMYFUNCTION("""COMPUTED_VALUE"""),0.02)</f>
        <v>0.02</v>
      </c>
    </row>
    <row r="15" ht="31.5" customHeight="1">
      <c r="A15" s="35"/>
      <c r="B15" s="5" t="str">
        <f t="shared" si="2"/>
        <v>P4</v>
      </c>
      <c r="C15" s="70" t="str">
        <f>IF(VLOOKUP(C$3,'IN-層級機率'!$F$4:$K1003,5,FALSE)&gt;$V$7,VLOOKUP(C$3,'IN-層級機率'!$F$4:$K1003,5,FALSE),"")</f>
        <v>#N/A</v>
      </c>
      <c r="D15" s="59" t="s">
        <v>48</v>
      </c>
      <c r="E15" s="70" t="str">
        <f>IF(VLOOKUP(E$3,'IN-層級機率'!$F$4:$K1003,5,FALSE)&gt;$V$7,VLOOKUP(E$3,'IN-層級機率'!$F$4:$K1003,5,FALSE),"")</f>
        <v>#N/A</v>
      </c>
      <c r="F15" s="59" t="s">
        <v>48</v>
      </c>
      <c r="G15" s="66" t="str">
        <f>IF(VLOOKUP(G$3,'IN-層級機率'!$F$4:$K1003,5,FALSE)&gt;$V$7,VLOOKUP(G$3,'IN-層級機率'!$F$4:$K1003,5,FALSE),"")</f>
        <v>#N/A</v>
      </c>
      <c r="H15" s="59" t="s">
        <v>48</v>
      </c>
      <c r="I15" s="30" t="str">
        <f>IF(VLOOKUP(I$3,'IN-層級機率'!$F$4:$K1003,5,FALSE)&gt;$V$7,VLOOKUP(I$3,'IN-層級機率'!$F$4:$K1003,5,FALSE),"")</f>
        <v>#N/A</v>
      </c>
      <c r="J15" s="31" t="s">
        <v>49</v>
      </c>
      <c r="K15" s="30" t="str">
        <f>IF(VLOOKUP(K$3,'IN-層級機率'!$F$4:$K1003,5,FALSE)&gt;$V$7,VLOOKUP(K$3,'IN-層級機率'!$F$4:$K1003,5,FALSE),"")</f>
        <v>#N/A</v>
      </c>
      <c r="L15" s="31" t="s">
        <v>49</v>
      </c>
      <c r="M15" s="68" t="str">
        <f>IF(VLOOKUP(M$3,'IN-層級機率'!$F$4:$K1003,5,FALSE)&gt;$V$7,VLOOKUP(M$3,'IN-層級機率'!$F$4:$K1003,5,FALSE),"")</f>
        <v>#N/A</v>
      </c>
      <c r="N15" s="31" t="s">
        <v>49</v>
      </c>
      <c r="O15" s="69" t="str">
        <f>IF(VLOOKUP(O$3,'IN-層級機率'!$F$4:$K1003,5,FALSE)&gt;$V$7,VLOOKUP(O$3,'IN-層級機率'!$F$4:$K1003,5,FALSE),"")</f>
        <v>#N/A</v>
      </c>
      <c r="P15" s="65" t="s">
        <v>50</v>
      </c>
      <c r="Q15" s="69" t="str">
        <f>IF(VLOOKUP(Q$3,'IN-層級機率'!$F$4:$K1003,5,FALSE)&gt;$V$7,VLOOKUP(Q$3,'IN-層級機率'!$F$4:$K1003,5,FALSE),"")</f>
        <v>#N/A</v>
      </c>
      <c r="R15" s="65" t="s">
        <v>50</v>
      </c>
      <c r="S15" s="5" t="str">
        <f>IFERROR(__xludf.DUMMYFUNCTION("""COMPUTED_VALUE"""),"P4")</f>
        <v>P4</v>
      </c>
      <c r="T15" s="5">
        <f>IFERROR(__xludf.DUMMYFUNCTION("""COMPUTED_VALUE"""),4.0)</f>
        <v>4</v>
      </c>
      <c r="U15" s="63" t="str">
        <f>IFERROR(__xludf.DUMMYFUNCTION("""COMPUTED_VALUE"""),"可能事件")</f>
        <v>可能事件</v>
      </c>
      <c r="V15" s="5">
        <f>IFERROR(__xludf.DUMMYFUNCTION("""COMPUTED_VALUE"""),0.02)</f>
        <v>0.02</v>
      </c>
      <c r="W15" s="7" t="str">
        <f>IFERROR(__xludf.DUMMYFUNCTION("""COMPUTED_VALUE"""),"P &gt; 2×10-2")</f>
        <v>P &gt; 2×10-2</v>
      </c>
      <c r="X15" s="5" t="str">
        <f>IFERROR(__xludf.DUMMYFUNCTION("""COMPUTED_VALUE"""),"可能事件
Probable Event")</f>
        <v>可能事件
Probable Event</v>
      </c>
      <c r="Y15" s="5"/>
    </row>
    <row r="16" ht="31.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ht="31.5" customHeight="1">
      <c r="A17" s="3"/>
      <c r="B17" s="3"/>
      <c r="C17" s="1" t="s">
        <v>71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"/>
      <c r="S17" s="20" t="s">
        <v>42</v>
      </c>
      <c r="T17" s="19"/>
      <c r="U17" s="19"/>
      <c r="V17" s="19"/>
      <c r="W17" s="19"/>
      <c r="X17" s="19"/>
      <c r="Y17" s="51"/>
    </row>
    <row r="18" ht="31.5" customHeight="1">
      <c r="A18" s="21" t="s">
        <v>61</v>
      </c>
      <c r="B18" s="22"/>
      <c r="C18" s="52">
        <v>40000.0</v>
      </c>
      <c r="D18" s="2"/>
      <c r="E18" s="52">
        <v>176000.0</v>
      </c>
      <c r="F18" s="2"/>
      <c r="G18" s="52">
        <v>640000.0</v>
      </c>
      <c r="H18" s="2"/>
      <c r="I18" s="52">
        <v>1920000.0</v>
      </c>
      <c r="J18" s="2"/>
      <c r="K18" s="52">
        <v>3.04E7</v>
      </c>
      <c r="L18" s="2"/>
      <c r="M18" s="52">
        <v>4.0E7</v>
      </c>
      <c r="N18" s="2"/>
      <c r="O18" s="52">
        <v>4.8E7</v>
      </c>
      <c r="P18" s="2"/>
      <c r="Q18" s="52">
        <v>8.4E7</v>
      </c>
      <c r="R18" s="2"/>
      <c r="S18" s="1" t="s">
        <v>44</v>
      </c>
      <c r="T18" s="19"/>
      <c r="U18" s="19"/>
      <c r="V18" s="19"/>
      <c r="W18" s="19"/>
      <c r="X18" s="19"/>
      <c r="Y18" s="51"/>
    </row>
    <row r="19" ht="31.5" customHeight="1">
      <c r="A19" s="24" t="s">
        <v>45</v>
      </c>
      <c r="B19" s="22" t="s">
        <v>46</v>
      </c>
      <c r="C19" s="23" t="s">
        <v>62</v>
      </c>
      <c r="D19" s="2"/>
      <c r="E19" s="23" t="s">
        <v>63</v>
      </c>
      <c r="F19" s="2"/>
      <c r="G19" s="23" t="s">
        <v>64</v>
      </c>
      <c r="H19" s="2"/>
      <c r="I19" s="23" t="s">
        <v>65</v>
      </c>
      <c r="J19" s="2"/>
      <c r="K19" s="23" t="s">
        <v>66</v>
      </c>
      <c r="L19" s="2"/>
      <c r="M19" s="23" t="s">
        <v>67</v>
      </c>
      <c r="N19" s="2"/>
      <c r="O19" s="23" t="s">
        <v>68</v>
      </c>
      <c r="P19" s="2"/>
      <c r="Q19" s="23" t="s">
        <v>69</v>
      </c>
      <c r="R19" s="2"/>
      <c r="S19" s="55" t="s">
        <v>0</v>
      </c>
      <c r="T19" s="56"/>
      <c r="U19" s="57" t="s">
        <v>1</v>
      </c>
      <c r="V19" s="3" t="s">
        <v>2</v>
      </c>
      <c r="W19" s="1" t="s">
        <v>3</v>
      </c>
      <c r="X19" s="2"/>
      <c r="Y19" s="3" t="s">
        <v>4</v>
      </c>
    </row>
    <row r="20" ht="31.5" customHeight="1">
      <c r="A20" s="58" t="s">
        <v>47</v>
      </c>
      <c r="B20" s="5" t="str">
        <f t="shared" ref="B20:B23" si="3">S20</f>
        <v>P1</v>
      </c>
      <c r="C20" s="59" t="str">
        <f>IF(VLOOKUP(C$3,'IN-層級機率'!$F$4:$K1003,5,FALSE)&lt;=$Y$4,VLOOKUP(C$3,'IN-層級機率'!$F$4:$K1003,5,FALSE),"")</f>
        <v>#N/A</v>
      </c>
      <c r="D20" s="59" t="s">
        <v>48</v>
      </c>
      <c r="E20" s="59" t="str">
        <f>IF(VLOOKUP(E$3,'IN-層級機率'!$F$4:$K1003,5,FALSE)&lt;=$Y$4,VLOOKUP(E$3,'IN-層級機率'!$F$4:$K1003,5,FALSE),"")</f>
        <v>#N/A</v>
      </c>
      <c r="F20" s="59" t="s">
        <v>48</v>
      </c>
      <c r="G20" s="59" t="str">
        <f>IF(VLOOKUP(G$3,'IN-層級機率'!$F$4:$K1003,5,FALSE)&lt;=$Y$4,VLOOKUP(G$3,'IN-層級機率'!$F$4:$K1003,5,FALSE),"")</f>
        <v>#N/A</v>
      </c>
      <c r="H20" s="59" t="s">
        <v>48</v>
      </c>
      <c r="I20" s="59" t="str">
        <f>IF(VLOOKUP(I$3,'IN-層級機率'!$F$4:$K1003,5,FALSE)&lt;=$Y$4,VLOOKUP(I$3,'IN-層級機率'!$F$4:$K1003,5,FALSE),"")</f>
        <v>#N/A</v>
      </c>
      <c r="J20" s="59" t="s">
        <v>48</v>
      </c>
      <c r="K20" s="31" t="str">
        <f>IF(VLOOKUP(K$3,'IN-層級機率'!$F$4:$K1003,5,FALSE)&lt;=$Y$4,VLOOKUP(K$3,'IN-層級機率'!$F$4:$K1003,5,FALSE),"")</f>
        <v>#N/A</v>
      </c>
      <c r="L20" s="31" t="s">
        <v>49</v>
      </c>
      <c r="M20" s="31" t="str">
        <f>IF(VLOOKUP(M$3,'IN-層級機率'!$F$4:$K1003,5,FALSE)&lt;=$Y$4,VLOOKUP(M$3,'IN-層級機率'!$F$4:$K1003,5,FALSE),"")</f>
        <v>#N/A</v>
      </c>
      <c r="N20" s="31" t="s">
        <v>49</v>
      </c>
      <c r="O20" s="61" t="str">
        <f>IF(VLOOKUP(O$3,'IN-層級機率'!$F$4:$K1003,5,FALSE)&lt;=$Y$4,VLOOKUP(O$3,'IN-層級機率'!$F$4:$K1003,5,FALSE),"")</f>
        <v>#N/A</v>
      </c>
      <c r="P20" s="31" t="s">
        <v>49</v>
      </c>
      <c r="Q20" s="61" t="str">
        <f>IF(VLOOKUP(Q$3,'IN-層級機率'!$F$4:$K1003,5,FALSE)&lt;=$Y$4,VLOOKUP(Q$3,'IN-層級機率'!$F$4:$K1003,5,FALSE),"")</f>
        <v>#N/A</v>
      </c>
      <c r="R20" s="31" t="s">
        <v>49</v>
      </c>
      <c r="S20" s="62" t="str">
        <f>IFERROR(__xludf.DUMMYFUNCTION("QUERY('機率層級說明'!A4:G7)"),"P1")</f>
        <v>P1</v>
      </c>
      <c r="T20" s="5">
        <f>IFERROR(__xludf.DUMMYFUNCTION("""COMPUTED_VALUE"""),1.0)</f>
        <v>1</v>
      </c>
      <c r="U20" s="63" t="str">
        <f>IFERROR(__xludf.DUMMYFUNCTION("""COMPUTED_VALUE"""),"不可能的事件")</f>
        <v>不可能的事件</v>
      </c>
      <c r="V20" s="5"/>
      <c r="W20" s="7" t="str">
        <f>IFERROR(__xludf.DUMMYFUNCTION("""COMPUTED_VALUE"""),"P ≦ 5×10-3")</f>
        <v>P ≦ 5×10-3</v>
      </c>
      <c r="X20" s="5" t="str">
        <f>IFERROR(__xludf.DUMMYFUNCTION("""COMPUTED_VALUE"""),"不可能的事件
Improbable Event")</f>
        <v>不可能的事件
Improbable Event</v>
      </c>
      <c r="Y20" s="5">
        <f>IFERROR(__xludf.DUMMYFUNCTION("""COMPUTED_VALUE"""),0.005)</f>
        <v>0.005</v>
      </c>
    </row>
    <row r="21" ht="31.5" customHeight="1">
      <c r="A21" s="32"/>
      <c r="B21" s="5" t="str">
        <f t="shared" si="3"/>
        <v>P2</v>
      </c>
      <c r="C21" s="59" t="str">
        <f>IF(AND(VLOOKUP(C$3,'IN-層級機率'!$F$4:$K1003,5,FALSE)&lt;$Y$5,VLOOKUP(C$3,'IN-層級機率'!$F$4:$K1003,5,FALSE)&gt;=$V$5),VLOOKUP(C$3,'IN-層級機率'!$F$4:$K1003,5,FALSE),"")</f>
        <v>#N/A</v>
      </c>
      <c r="D21" s="59" t="s">
        <v>48</v>
      </c>
      <c r="E21" s="59" t="str">
        <f>IF(AND(VLOOKUP(E$3,'IN-層級機率'!$F$4:$K1003,5,FALSE)&lt;$Y$5,VLOOKUP(E$3,'IN-層級機率'!$F$4:$K1003,5,FALSE)&gt;=$V$5),VLOOKUP(E$3,'IN-層級機率'!$F$4:$K1003,5,FALSE),"")</f>
        <v>#N/A</v>
      </c>
      <c r="F21" s="59" t="s">
        <v>48</v>
      </c>
      <c r="G21" s="59" t="str">
        <f>IF(AND(VLOOKUP(G$3,'IN-層級機率'!$F$4:$K1003,5,FALSE)&lt;$Y$5,VLOOKUP(G$3,'IN-層級機率'!$F$4:$K1003,5,FALSE)&gt;=$V$5),VLOOKUP(G$3,'IN-層級機率'!$F$4:$K1003,5,FALSE),"")</f>
        <v>#N/A</v>
      </c>
      <c r="H21" s="59" t="s">
        <v>48</v>
      </c>
      <c r="I21" s="31" t="str">
        <f>IF(AND(VLOOKUP(I$3,'IN-層級機率'!$F$4:$K1003,5,FALSE)&lt;$Y$5,VLOOKUP(I$3,'IN-層級機率'!$F$4:$K1003,5,FALSE)&gt;=$V$5),VLOOKUP(I$3,'IN-層級機率'!$F$4:$K1003,5,FALSE),"")</f>
        <v>#N/A</v>
      </c>
      <c r="J21" s="31" t="s">
        <v>49</v>
      </c>
      <c r="K21" s="31" t="str">
        <f>IF(AND(VLOOKUP(K$3,'IN-層級機率'!$F$4:$K1003,5,FALSE)&lt;$Y$5,VLOOKUP(K$3,'IN-層級機率'!$F$4:$K1003,5,FALSE)&gt;=$V$5),VLOOKUP(K$3,'IN-層級機率'!$F$4:$K1003,5,FALSE),"")</f>
        <v>#N/A</v>
      </c>
      <c r="L21" s="31" t="s">
        <v>49</v>
      </c>
      <c r="M21" s="61" t="str">
        <f>IF(AND(VLOOKUP(M$3,'IN-層級機率'!$F$4:$K1003,5,FALSE)&lt;$Y$5,VLOOKUP(M$3,'IN-層級機率'!$F$4:$K1003,5,FALSE)&gt;=$V$5),VLOOKUP(M$3,'IN-層級機率'!$F$4:$K1003,5,FALSE),"")</f>
        <v>#N/A</v>
      </c>
      <c r="N21" s="31" t="s">
        <v>49</v>
      </c>
      <c r="O21" s="31" t="str">
        <f>IF(AND(VLOOKUP(O$3,'IN-層級機率'!$F$4:$K1003,5,FALSE)&lt;$Y$5,VLOOKUP(O$3,'IN-層級機率'!$F$4:$K1003,5,FALSE)&gt;=$V$5),VLOOKUP(O$3,'IN-層級機率'!$F$4:$K1003,5,FALSE),"")</f>
        <v>#N/A</v>
      </c>
      <c r="P21" s="31" t="s">
        <v>49</v>
      </c>
      <c r="Q21" s="31" t="str">
        <f>IF(AND(VLOOKUP(Q$3,'IN-層級機率'!$F$4:$K1003,5,FALSE)&lt;$Y$5,VLOOKUP(Q$3,'IN-層級機率'!$F$4:$K1003,5,FALSE)&gt;=$V$5),VLOOKUP(Q$3,'IN-層級機率'!$F$4:$K1003,5,FALSE),"")</f>
        <v>#N/A</v>
      </c>
      <c r="R21" s="31" t="s">
        <v>49</v>
      </c>
      <c r="S21" s="5" t="str">
        <f>IFERROR(__xludf.DUMMYFUNCTION("""COMPUTED_VALUE"""),"P2")</f>
        <v>P2</v>
      </c>
      <c r="T21" s="5">
        <f>IFERROR(__xludf.DUMMYFUNCTION("""COMPUTED_VALUE"""),2.0)</f>
        <v>2</v>
      </c>
      <c r="U21" s="63" t="str">
        <f>IFERROR(__xludf.DUMMYFUNCTION("""COMPUTED_VALUE"""),"稀有事件")</f>
        <v>稀有事件</v>
      </c>
      <c r="V21" s="5">
        <f>IFERROR(__xludf.DUMMYFUNCTION("""COMPUTED_VALUE"""),0.005)</f>
        <v>0.005</v>
      </c>
      <c r="W21" s="5" t="str">
        <f>IFERROR(__xludf.DUMMYFUNCTION("""COMPUTED_VALUE"""),"5×10-3 &lt; P ≦ 10-2")</f>
        <v>5×10-3 &lt; P ≦ 10-2</v>
      </c>
      <c r="X21" s="5" t="str">
        <f>IFERROR(__xludf.DUMMYFUNCTION("""COMPUTED_VALUE"""),"稀有事件
Remote Event")</f>
        <v>稀有事件
Remote Event</v>
      </c>
      <c r="Y21" s="5">
        <f>IFERROR(__xludf.DUMMYFUNCTION("""COMPUTED_VALUE"""),0.01)</f>
        <v>0.01</v>
      </c>
    </row>
    <row r="22" ht="31.5" customHeight="1">
      <c r="A22" s="32"/>
      <c r="B22" s="5" t="str">
        <f t="shared" si="3"/>
        <v>P3</v>
      </c>
      <c r="C22" s="59" t="str">
        <f>IF(AND(VLOOKUP(C$3,'IN-層級機率'!$F$4:$K1003,5,FALSE)&lt;$Y$6,VLOOKUP(C$3,'IN-層級機率'!$F$4:$K1003,5,FALSE)&gt;=$V$6),VLOOKUP(C$3,'IN-層級機率'!$F$4:$K1003,5,FALSE),"")</f>
        <v>#N/A</v>
      </c>
      <c r="D22" s="59" t="s">
        <v>48</v>
      </c>
      <c r="E22" s="59" t="str">
        <f>IF(AND(VLOOKUP(E$3,'IN-層級機率'!$F$4:$K1003,5,FALSE)&lt;$Y$6,VLOOKUP(E$3,'IN-層級機率'!$F$4:$K1003,5,FALSE)&gt;=$V$6),VLOOKUP(E$3,'IN-層級機率'!$F$4:$K1003,5,FALSE),"")</f>
        <v>#N/A</v>
      </c>
      <c r="F22" s="59" t="s">
        <v>48</v>
      </c>
      <c r="G22" s="59" t="str">
        <f>IF(AND(VLOOKUP(G$3,'IN-層級機率'!$F$4:$K1003,5,FALSE)&lt;$Y$6,VLOOKUP(G$3,'IN-層級機率'!$F$4:$K1003,5,FALSE)&gt;=$V$6),VLOOKUP(G$3,'IN-層級機率'!$F$4:$K1003,5,FALSE),"")</f>
        <v>#N/A</v>
      </c>
      <c r="H22" s="59" t="s">
        <v>48</v>
      </c>
      <c r="I22" s="31" t="str">
        <f>IF(AND(VLOOKUP(I$3,'IN-層級機率'!$F$4:$K1003,5,FALSE)&lt;$Y$6,VLOOKUP(I$3,'IN-層級機率'!$F$4:$K1003,5,FALSE)&gt;=$V$6),VLOOKUP(I$3,'IN-層級機率'!$F$4:$K1003,5,FALSE),"")</f>
        <v>#N/A</v>
      </c>
      <c r="J22" s="31" t="s">
        <v>49</v>
      </c>
      <c r="K22" s="31" t="str">
        <f>IF(AND(VLOOKUP(K$3,'IN-層級機率'!$F$4:$K1003,5,FALSE)&lt;$Y$6,VLOOKUP(K$3,'IN-層級機率'!$F$4:$K1003,5,FALSE)&gt;=$V$6),VLOOKUP(K$3,'IN-層級機率'!$F$4:$K1003,5,FALSE),"")</f>
        <v>#N/A</v>
      </c>
      <c r="L22" s="31" t="s">
        <v>49</v>
      </c>
      <c r="M22" s="31" t="str">
        <f>IF(AND(VLOOKUP(M$3,'IN-層級機率'!$F$4:$K1003,5,FALSE)&lt;$Y$6,VLOOKUP(M$3,'IN-層級機率'!$F$4:$K1003,5,FALSE)&gt;=$V$6),VLOOKUP(M$3,'IN-層級機率'!$F$4:$K1003,5,FALSE),"")</f>
        <v>#N/A</v>
      </c>
      <c r="N22" s="31" t="s">
        <v>49</v>
      </c>
      <c r="O22" s="31" t="str">
        <f>IF(AND(VLOOKUP(O$3,'IN-層級機率'!$F$4:$K1003,5,FALSE)&lt;$Y$6,VLOOKUP(O$3,'IN-層級機率'!$F$4:$K1003,5,FALSE)&gt;=$V$6),VLOOKUP(O$3,'IN-層級機率'!$F$4:$K1003,5,FALSE),"")</f>
        <v>#N/A</v>
      </c>
      <c r="P22" s="31" t="s">
        <v>49</v>
      </c>
      <c r="Q22" s="65" t="str">
        <f>IF(AND(VLOOKUP(Q$3,'IN-層級機率'!$F$4:$K1003,5,FALSE)&lt;$Y$6,VLOOKUP(Q$3,'IN-層級機率'!$F$4:$K1003,5,FALSE)&gt;=$V$6),VLOOKUP(Q$3,'IN-層級機率'!$F$4:$K1003,5,FALSE),"")</f>
        <v>#N/A</v>
      </c>
      <c r="R22" s="65" t="s">
        <v>50</v>
      </c>
      <c r="S22" s="5" t="str">
        <f>IFERROR(__xludf.DUMMYFUNCTION("""COMPUTED_VALUE"""),"P3")</f>
        <v>P3</v>
      </c>
      <c r="T22" s="5">
        <f>IFERROR(__xludf.DUMMYFUNCTION("""COMPUTED_VALUE"""),3.0)</f>
        <v>3</v>
      </c>
      <c r="U22" s="63" t="str">
        <f>IFERROR(__xludf.DUMMYFUNCTION("""COMPUTED_VALUE"""),"偶發事件")</f>
        <v>偶發事件</v>
      </c>
      <c r="V22" s="5">
        <f>IFERROR(__xludf.DUMMYFUNCTION("""COMPUTED_VALUE"""),0.01)</f>
        <v>0.01</v>
      </c>
      <c r="W22" s="5" t="str">
        <f>IFERROR(__xludf.DUMMYFUNCTION("""COMPUTED_VALUE"""),"10-2 &lt; P≦ 2×10-2")</f>
        <v>10-2 &lt; P≦ 2×10-2</v>
      </c>
      <c r="X22" s="5" t="str">
        <f>IFERROR(__xludf.DUMMYFUNCTION("""COMPUTED_VALUE"""),"偶發事件
Occasional Event")</f>
        <v>偶發事件
Occasional Event</v>
      </c>
      <c r="Y22" s="5">
        <f>IFERROR(__xludf.DUMMYFUNCTION("""COMPUTED_VALUE"""),0.02)</f>
        <v>0.02</v>
      </c>
    </row>
    <row r="23" ht="31.5" customHeight="1">
      <c r="A23" s="35"/>
      <c r="B23" s="5" t="str">
        <f t="shared" si="3"/>
        <v>P4</v>
      </c>
      <c r="C23" s="66" t="str">
        <f>IF(VLOOKUP(C$3,'IN-層級機率'!$F$4:$K1003,5,FALSE)&gt;$V$7,VLOOKUP(C$3,'IN-層級機率'!$F$4:$K1003,5,FALSE),"")</f>
        <v>#N/A</v>
      </c>
      <c r="D23" s="59" t="s">
        <v>48</v>
      </c>
      <c r="E23" s="66" t="str">
        <f>IF(VLOOKUP(E$3,'IN-層級機率'!$F$4:$K1003,5,FALSE)&gt;$V$7,VLOOKUP(E$3,'IN-層級機率'!$F$4:$K1003,5,FALSE),"")</f>
        <v>#N/A</v>
      </c>
      <c r="F23" s="59" t="s">
        <v>48</v>
      </c>
      <c r="G23" s="70" t="str">
        <f>IF(VLOOKUP(G$3,'IN-層級機率'!$F$4:$K1003,5,FALSE)&gt;$V$7,VLOOKUP(G$3,'IN-層級機率'!$F$4:$K1003,5,FALSE),"")</f>
        <v>#N/A</v>
      </c>
      <c r="H23" s="59" t="s">
        <v>48</v>
      </c>
      <c r="I23" s="61" t="str">
        <f>IF(VLOOKUP(I$3,'IN-層級機率'!$F$4:$K1003,5,FALSE)&gt;$V$7,VLOOKUP(I$3,'IN-層級機率'!$F$4:$K1003,5,FALSE),"")</f>
        <v>#N/A</v>
      </c>
      <c r="J23" s="31" t="s">
        <v>49</v>
      </c>
      <c r="K23" s="61" t="str">
        <f>IF(VLOOKUP(K$3,'IN-層級機率'!$F$4:$K1003,5,FALSE)&gt;$V$7,VLOOKUP(K$3,'IN-層級機率'!$F$4:$K1003,5,FALSE),"")</f>
        <v>#N/A</v>
      </c>
      <c r="L23" s="31" t="s">
        <v>49</v>
      </c>
      <c r="M23" s="31" t="str">
        <f>IF(VLOOKUP(M$3,'IN-層級機率'!$F$4:$K1003,5,FALSE)&gt;$V$7,VLOOKUP(M$3,'IN-層級機率'!$F$4:$K1003,5,FALSE),"")</f>
        <v>#N/A</v>
      </c>
      <c r="N23" s="31" t="s">
        <v>49</v>
      </c>
      <c r="O23" s="65" t="str">
        <f>IF(VLOOKUP(O$3,'IN-層級機率'!$F$4:$K1003,5,FALSE)&gt;$V$7,VLOOKUP(O$3,'IN-層級機率'!$F$4:$K1003,5,FALSE),"")</f>
        <v>#N/A</v>
      </c>
      <c r="P23" s="65" t="s">
        <v>50</v>
      </c>
      <c r="Q23" s="65" t="str">
        <f>IF(VLOOKUP(Q$3,'IN-層級機率'!$F$4:$K1003,5,FALSE)&gt;$V$7,VLOOKUP(Q$3,'IN-層級機率'!$F$4:$K1003,5,FALSE),"")</f>
        <v>#N/A</v>
      </c>
      <c r="R23" s="65" t="s">
        <v>50</v>
      </c>
      <c r="S23" s="5" t="str">
        <f>IFERROR(__xludf.DUMMYFUNCTION("""COMPUTED_VALUE"""),"P4")</f>
        <v>P4</v>
      </c>
      <c r="T23" s="5">
        <f>IFERROR(__xludf.DUMMYFUNCTION("""COMPUTED_VALUE"""),4.0)</f>
        <v>4</v>
      </c>
      <c r="U23" s="63" t="str">
        <f>IFERROR(__xludf.DUMMYFUNCTION("""COMPUTED_VALUE"""),"可能事件")</f>
        <v>可能事件</v>
      </c>
      <c r="V23" s="5">
        <f>IFERROR(__xludf.DUMMYFUNCTION("""COMPUTED_VALUE"""),0.02)</f>
        <v>0.02</v>
      </c>
      <c r="W23" s="7" t="str">
        <f>IFERROR(__xludf.DUMMYFUNCTION("""COMPUTED_VALUE"""),"P &gt; 2×10-2")</f>
        <v>P &gt; 2×10-2</v>
      </c>
      <c r="X23" s="5" t="str">
        <f>IFERROR(__xludf.DUMMYFUNCTION("""COMPUTED_VALUE"""),"可能事件
Probable Event")</f>
        <v>可能事件
Probable Event</v>
      </c>
      <c r="Y23" s="5"/>
    </row>
    <row r="24" ht="31.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ht="31.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 ht="31.5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 ht="31.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</row>
    <row r="28" ht="31.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ht="31.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ht="31.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ht="31.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ht="31.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</row>
    <row r="33" ht="31.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ht="31.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 ht="31.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ht="31.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ht="31.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ht="31.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 ht="31.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 ht="31.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</row>
    <row r="41" ht="31.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 ht="31.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ht="31.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ht="31.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</row>
    <row r="45" ht="31.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ht="31.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</row>
    <row r="47" ht="31.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</row>
    <row r="48" ht="31.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 ht="31.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 ht="31.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</row>
    <row r="51" ht="31.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</row>
    <row r="52" ht="31.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ht="31.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</row>
    <row r="54" ht="31.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 ht="31.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ht="31.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ht="31.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ht="31.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ht="31.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 ht="31.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 ht="31.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ht="31.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</row>
    <row r="63" ht="31.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ht="31.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ht="31.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ht="31.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ht="31.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</row>
    <row r="68" ht="31.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ht="31.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ht="31.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ht="31.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ht="31.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ht="31.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ht="31.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ht="31.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ht="31.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ht="31.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ht="31.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ht="31.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ht="31.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</row>
    <row r="81" ht="31.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 ht="31.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 ht="31.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 ht="31.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ht="31.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 ht="31.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</row>
    <row r="87" ht="31.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</row>
    <row r="88" ht="31.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</row>
    <row r="89" ht="31.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 ht="31.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</row>
    <row r="91" ht="31.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</row>
    <row r="92" ht="31.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 ht="31.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 ht="31.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</row>
    <row r="95" ht="31.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 ht="31.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</row>
    <row r="97" ht="31.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</row>
    <row r="98" ht="31.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</row>
    <row r="99" ht="31.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</row>
    <row r="100" ht="31.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</row>
    <row r="101" ht="31.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 ht="31.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</row>
    <row r="103" ht="31.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</row>
    <row r="104" ht="31.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</row>
    <row r="105" ht="31.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</row>
    <row r="106" ht="31.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</row>
    <row r="107" ht="31.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</row>
    <row r="108" ht="31.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 ht="31.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ht="31.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</row>
    <row r="111" ht="31.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 ht="31.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 ht="31.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 ht="31.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</row>
    <row r="115" ht="31.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</row>
    <row r="116" ht="31.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</row>
    <row r="117" ht="31.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</row>
    <row r="118" ht="31.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</row>
    <row r="119" ht="31.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</row>
    <row r="120" ht="31.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</row>
    <row r="121" ht="31.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</row>
    <row r="122" ht="31.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</row>
    <row r="123" ht="31.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</row>
    <row r="124" ht="31.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</row>
    <row r="125" ht="31.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</row>
    <row r="126" ht="31.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</row>
    <row r="127" ht="31.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 ht="31.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</row>
    <row r="129" ht="31.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</row>
    <row r="130" ht="31.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</row>
    <row r="131" ht="31.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</row>
    <row r="132" ht="31.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</row>
    <row r="133" ht="31.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</row>
    <row r="134" ht="31.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</row>
    <row r="135" ht="31.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</row>
    <row r="136" ht="31.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</row>
    <row r="137" ht="31.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</row>
    <row r="138" ht="31.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</row>
    <row r="139" ht="31.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</row>
    <row r="140" ht="31.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</row>
    <row r="141" ht="31.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</row>
    <row r="142" ht="31.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</row>
    <row r="143" ht="31.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</row>
    <row r="144" ht="31.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</row>
    <row r="145" ht="31.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</row>
    <row r="146" ht="31.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</row>
    <row r="147" ht="31.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</row>
    <row r="148" ht="31.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</row>
    <row r="149" ht="31.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</row>
    <row r="150" ht="31.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</row>
    <row r="151" ht="31.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</row>
    <row r="152" ht="31.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</row>
    <row r="153" ht="31.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</row>
    <row r="154" ht="31.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</row>
    <row r="155" ht="31.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</row>
    <row r="156" ht="31.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</row>
    <row r="157" ht="31.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</row>
    <row r="158" ht="31.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</row>
    <row r="159" ht="31.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</row>
    <row r="160" ht="31.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</row>
    <row r="161" ht="31.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</row>
    <row r="162" ht="31.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</row>
    <row r="163" ht="31.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</row>
    <row r="164" ht="31.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</row>
    <row r="165" ht="31.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</row>
    <row r="166" ht="31.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</row>
    <row r="167" ht="31.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</row>
    <row r="168" ht="31.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</row>
    <row r="169" ht="31.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</row>
    <row r="170" ht="31.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</row>
    <row r="171" ht="31.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</row>
    <row r="172" ht="31.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</row>
    <row r="173" ht="31.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</row>
    <row r="174" ht="31.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</row>
    <row r="175" ht="31.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</row>
    <row r="176" ht="31.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</row>
    <row r="177" ht="31.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</row>
    <row r="178" ht="31.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</row>
    <row r="179" ht="31.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</row>
    <row r="180" ht="31.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</row>
    <row r="181" ht="31.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</row>
    <row r="182" ht="31.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</row>
    <row r="183" ht="31.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</row>
    <row r="184" ht="31.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</row>
    <row r="185" ht="31.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</row>
    <row r="186" ht="31.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</row>
    <row r="187" ht="31.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</row>
    <row r="188" ht="31.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</row>
    <row r="189" ht="31.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</row>
    <row r="190" ht="31.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</row>
    <row r="191" ht="31.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</row>
    <row r="192" ht="31.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</row>
    <row r="193" ht="31.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</row>
    <row r="194" ht="31.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</row>
    <row r="195" ht="31.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</row>
    <row r="196" ht="31.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</row>
    <row r="197" ht="31.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</row>
    <row r="198" ht="31.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</row>
    <row r="199" ht="31.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</row>
    <row r="200" ht="31.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</row>
    <row r="201" ht="31.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</row>
    <row r="202" ht="31.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</row>
    <row r="203" ht="31.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</row>
    <row r="204" ht="31.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</row>
    <row r="205" ht="31.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</row>
    <row r="206" ht="31.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</row>
    <row r="207" ht="31.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</row>
    <row r="208" ht="31.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</row>
    <row r="209" ht="31.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</row>
    <row r="210" ht="31.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</row>
    <row r="211" ht="31.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</row>
    <row r="212" ht="31.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</row>
    <row r="213" ht="31.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</row>
    <row r="214" ht="31.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</row>
    <row r="215" ht="31.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</row>
    <row r="216" ht="31.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</row>
    <row r="217" ht="31.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</row>
    <row r="218" ht="31.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</row>
    <row r="219" ht="31.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</row>
    <row r="220" ht="31.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</row>
    <row r="221" ht="31.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</row>
    <row r="222" ht="31.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</row>
    <row r="223" ht="31.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6">
    <mergeCell ref="O10:P10"/>
    <mergeCell ref="Q10:R10"/>
    <mergeCell ref="O11:P11"/>
    <mergeCell ref="Q11:R11"/>
    <mergeCell ref="S11:T11"/>
    <mergeCell ref="W11:X11"/>
    <mergeCell ref="K10:L10"/>
    <mergeCell ref="M10:N10"/>
    <mergeCell ref="E11:F11"/>
    <mergeCell ref="G11:H11"/>
    <mergeCell ref="I11:J11"/>
    <mergeCell ref="K11:L11"/>
    <mergeCell ref="M11:N11"/>
    <mergeCell ref="M18:N18"/>
    <mergeCell ref="O18:P18"/>
    <mergeCell ref="Q18:R18"/>
    <mergeCell ref="S18:Y18"/>
    <mergeCell ref="C11:D11"/>
    <mergeCell ref="A12:A15"/>
    <mergeCell ref="C17:R17"/>
    <mergeCell ref="S17:Y17"/>
    <mergeCell ref="C18:D18"/>
    <mergeCell ref="E18:F18"/>
    <mergeCell ref="G18:H18"/>
    <mergeCell ref="M2:N2"/>
    <mergeCell ref="O2:P2"/>
    <mergeCell ref="Q2:R2"/>
    <mergeCell ref="S2:Y2"/>
    <mergeCell ref="C1:R1"/>
    <mergeCell ref="S1:Y1"/>
    <mergeCell ref="C2:D2"/>
    <mergeCell ref="E2:F2"/>
    <mergeCell ref="G2:H2"/>
    <mergeCell ref="I2:J2"/>
    <mergeCell ref="K2:L2"/>
    <mergeCell ref="Q3:R3"/>
    <mergeCell ref="S3:T3"/>
    <mergeCell ref="W3:X3"/>
    <mergeCell ref="C3:D3"/>
    <mergeCell ref="E3:F3"/>
    <mergeCell ref="G3:H3"/>
    <mergeCell ref="I3:J3"/>
    <mergeCell ref="K3:L3"/>
    <mergeCell ref="M3:N3"/>
    <mergeCell ref="O3:P3"/>
    <mergeCell ref="A4:A7"/>
    <mergeCell ref="C9:R9"/>
    <mergeCell ref="S9:Y9"/>
    <mergeCell ref="C10:D10"/>
    <mergeCell ref="E10:F10"/>
    <mergeCell ref="G10:H10"/>
    <mergeCell ref="I10:J10"/>
    <mergeCell ref="S10:Y10"/>
    <mergeCell ref="M19:N19"/>
    <mergeCell ref="O19:P19"/>
    <mergeCell ref="Q19:R19"/>
    <mergeCell ref="S19:T19"/>
    <mergeCell ref="W19:X19"/>
    <mergeCell ref="I18:J18"/>
    <mergeCell ref="K18:L18"/>
    <mergeCell ref="C19:D19"/>
    <mergeCell ref="E19:F19"/>
    <mergeCell ref="G19:H19"/>
    <mergeCell ref="I19:J19"/>
    <mergeCell ref="K19:L19"/>
    <mergeCell ref="A20:A2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7.0"/>
    <col customWidth="1" min="3" max="3" width="12.13"/>
    <col customWidth="1" min="4" max="4" width="10.63"/>
    <col customWidth="1" min="5" max="5" width="14.75"/>
    <col customWidth="1" min="6" max="6" width="12.38"/>
    <col customWidth="1" min="7" max="63" width="7.0"/>
  </cols>
  <sheetData>
    <row r="1" ht="31.5" customHeight="1">
      <c r="A1" s="20" t="s">
        <v>42</v>
      </c>
      <c r="B1" s="19"/>
      <c r="C1" s="19"/>
      <c r="D1" s="19"/>
      <c r="E1" s="19"/>
      <c r="F1" s="19"/>
      <c r="G1" s="51"/>
      <c r="H1" s="1" t="s">
        <v>41</v>
      </c>
      <c r="I1" s="19"/>
      <c r="J1" s="19"/>
      <c r="K1" s="19"/>
      <c r="L1" s="19"/>
      <c r="M1" s="19"/>
      <c r="N1" s="19"/>
      <c r="O1" s="2"/>
      <c r="P1" s="1" t="s">
        <v>51</v>
      </c>
      <c r="Q1" s="19"/>
      <c r="R1" s="19"/>
      <c r="S1" s="19"/>
      <c r="T1" s="19"/>
      <c r="U1" s="19"/>
      <c r="V1" s="19"/>
      <c r="W1" s="2"/>
      <c r="X1" s="1" t="s">
        <v>72</v>
      </c>
      <c r="Y1" s="19"/>
      <c r="Z1" s="19"/>
      <c r="AA1" s="19"/>
      <c r="AB1" s="19"/>
      <c r="AC1" s="19"/>
      <c r="AD1" s="19"/>
      <c r="AE1" s="2"/>
      <c r="AF1" s="1" t="s">
        <v>73</v>
      </c>
      <c r="AG1" s="19"/>
      <c r="AH1" s="19"/>
      <c r="AI1" s="19"/>
      <c r="AJ1" s="19"/>
      <c r="AK1" s="19"/>
      <c r="AL1" s="19"/>
      <c r="AM1" s="2"/>
      <c r="AN1" s="1" t="s">
        <v>71</v>
      </c>
      <c r="AO1" s="19"/>
      <c r="AP1" s="19"/>
      <c r="AQ1" s="19"/>
      <c r="AR1" s="19"/>
      <c r="AS1" s="19"/>
      <c r="AT1" s="19"/>
      <c r="AU1" s="2"/>
      <c r="AV1" s="1" t="s">
        <v>74</v>
      </c>
      <c r="AW1" s="19"/>
      <c r="AX1" s="19"/>
      <c r="AY1" s="19"/>
      <c r="AZ1" s="19"/>
      <c r="BA1" s="19"/>
      <c r="BB1" s="19"/>
      <c r="BC1" s="2"/>
      <c r="BD1" s="1" t="s">
        <v>75</v>
      </c>
      <c r="BE1" s="19"/>
      <c r="BF1" s="19"/>
      <c r="BG1" s="19"/>
      <c r="BH1" s="19"/>
      <c r="BI1" s="19"/>
      <c r="BJ1" s="19"/>
      <c r="BK1" s="2"/>
    </row>
    <row r="2" ht="31.5" customHeight="1">
      <c r="A2" s="1" t="s">
        <v>44</v>
      </c>
      <c r="B2" s="19"/>
      <c r="C2" s="19"/>
      <c r="D2" s="19"/>
      <c r="E2" s="19"/>
      <c r="F2" s="19"/>
      <c r="G2" s="51"/>
      <c r="H2" s="71" t="str">
        <f>IFERROR(__xludf.DUMMYFUNCTION("TRANSPOSE(IMPORTRANGE(""https://docs.google.com/spreadsheets/d/1J75sbqf4bidFPZDUqjAc5qcN6mGYwp-OejayTVvCcRk/edit#gid=1185585428"",""影響程度!F3:F10""))"),"#REF!")</f>
        <v>#REF!</v>
      </c>
      <c r="I2" s="71"/>
      <c r="J2" s="71"/>
      <c r="K2" s="71"/>
      <c r="L2" s="71"/>
      <c r="M2" s="71"/>
      <c r="N2" s="71"/>
      <c r="O2" s="72"/>
      <c r="P2" s="73" t="str">
        <f>IFERROR(__xludf.DUMMYFUNCTION("TRANSPOSE(IMPORTRANGE(""https://docs.google.com/spreadsheets/d/1J75sbqf4bidFPZDUqjAc5qcN6mGYwp-OejayTVvCcRk/edit#gid=1185585428"",""影響程度!G3:G10""))"),"#REF!")</f>
        <v>#REF!</v>
      </c>
      <c r="Q2" s="73"/>
      <c r="R2" s="73"/>
      <c r="S2" s="73"/>
      <c r="T2" s="73"/>
      <c r="U2" s="73"/>
      <c r="V2" s="73"/>
      <c r="W2" s="74"/>
      <c r="X2" s="75" t="str">
        <f>IFERROR(__xludf.DUMMYFUNCTION("TRANSPOSE(IMPORTRANGE(""https://docs.google.com/spreadsheets/d/1J75sbqf4bidFPZDUqjAc5qcN6mGYwp-OejayTVvCcRk/edit#gid=1185585428"",""影響程度!K3:K10""))"),"#REF!")</f>
        <v>#REF!</v>
      </c>
      <c r="Y2" s="76"/>
      <c r="Z2" s="76"/>
      <c r="AA2" s="76"/>
      <c r="AB2" s="76"/>
      <c r="AC2" s="76"/>
      <c r="AD2" s="76"/>
      <c r="AE2" s="76"/>
      <c r="AF2" s="75" t="str">
        <f>IFERROR(__xludf.DUMMYFUNCTION("TRANSPOSE(IMPORTRANGE(""https://docs.google.com/spreadsheets/d/1J75sbqf4bidFPZDUqjAc5qcN6mGYwp-OejayTVvCcRk/edit#gid=1185585428"",""影響程度!L3:L10""))"),"#REF!")</f>
        <v>#REF!</v>
      </c>
      <c r="AG2" s="76"/>
      <c r="AH2" s="76"/>
      <c r="AI2" s="76"/>
      <c r="AJ2" s="76"/>
      <c r="AK2" s="76"/>
      <c r="AL2" s="76"/>
      <c r="AM2" s="76"/>
      <c r="AN2" s="75" t="str">
        <f t="shared" ref="AN2:AU2" si="1">X2+AF2</f>
        <v>#REF!</v>
      </c>
      <c r="AO2" s="75">
        <f t="shared" si="1"/>
        <v>0</v>
      </c>
      <c r="AP2" s="75">
        <f t="shared" si="1"/>
        <v>0</v>
      </c>
      <c r="AQ2" s="75">
        <f t="shared" si="1"/>
        <v>0</v>
      </c>
      <c r="AR2" s="75">
        <f t="shared" si="1"/>
        <v>0</v>
      </c>
      <c r="AS2" s="75">
        <f t="shared" si="1"/>
        <v>0</v>
      </c>
      <c r="AT2" s="75">
        <f t="shared" si="1"/>
        <v>0</v>
      </c>
      <c r="AU2" s="75">
        <f t="shared" si="1"/>
        <v>0</v>
      </c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</row>
    <row r="3" ht="31.5" customHeight="1">
      <c r="A3" s="55" t="s">
        <v>0</v>
      </c>
      <c r="B3" s="56"/>
      <c r="C3" s="57" t="s">
        <v>1</v>
      </c>
      <c r="D3" s="3" t="s">
        <v>2</v>
      </c>
      <c r="E3" s="1" t="s">
        <v>3</v>
      </c>
      <c r="F3" s="2"/>
      <c r="G3" s="3" t="s">
        <v>4</v>
      </c>
      <c r="H3" s="24" t="s">
        <v>76</v>
      </c>
      <c r="I3" s="24" t="s">
        <v>77</v>
      </c>
      <c r="J3" s="24" t="s">
        <v>78</v>
      </c>
      <c r="K3" s="24" t="s">
        <v>79</v>
      </c>
      <c r="L3" s="24" t="s">
        <v>80</v>
      </c>
      <c r="M3" s="24" t="s">
        <v>81</v>
      </c>
      <c r="N3" s="24" t="s">
        <v>82</v>
      </c>
      <c r="O3" s="24" t="s">
        <v>83</v>
      </c>
      <c r="P3" s="24" t="s">
        <v>76</v>
      </c>
      <c r="Q3" s="24" t="s">
        <v>77</v>
      </c>
      <c r="R3" s="24" t="s">
        <v>78</v>
      </c>
      <c r="S3" s="24" t="s">
        <v>79</v>
      </c>
      <c r="T3" s="24" t="s">
        <v>80</v>
      </c>
      <c r="U3" s="24" t="s">
        <v>81</v>
      </c>
      <c r="V3" s="24" t="s">
        <v>82</v>
      </c>
      <c r="W3" s="24" t="s">
        <v>83</v>
      </c>
      <c r="X3" s="24" t="s">
        <v>76</v>
      </c>
      <c r="Y3" s="24" t="s">
        <v>77</v>
      </c>
      <c r="Z3" s="24" t="s">
        <v>78</v>
      </c>
      <c r="AA3" s="24" t="s">
        <v>79</v>
      </c>
      <c r="AB3" s="24" t="s">
        <v>80</v>
      </c>
      <c r="AC3" s="24" t="s">
        <v>81</v>
      </c>
      <c r="AD3" s="24" t="s">
        <v>82</v>
      </c>
      <c r="AE3" s="24" t="s">
        <v>83</v>
      </c>
      <c r="AF3" s="24" t="s">
        <v>76</v>
      </c>
      <c r="AG3" s="24" t="s">
        <v>77</v>
      </c>
      <c r="AH3" s="24" t="s">
        <v>78</v>
      </c>
      <c r="AI3" s="24" t="s">
        <v>79</v>
      </c>
      <c r="AJ3" s="24" t="s">
        <v>80</v>
      </c>
      <c r="AK3" s="24" t="s">
        <v>81</v>
      </c>
      <c r="AL3" s="24" t="s">
        <v>82</v>
      </c>
      <c r="AM3" s="24" t="s">
        <v>83</v>
      </c>
      <c r="AN3" s="24" t="s">
        <v>76</v>
      </c>
      <c r="AO3" s="24" t="s">
        <v>77</v>
      </c>
      <c r="AP3" s="24" t="s">
        <v>78</v>
      </c>
      <c r="AQ3" s="24" t="s">
        <v>79</v>
      </c>
      <c r="AR3" s="24" t="s">
        <v>80</v>
      </c>
      <c r="AS3" s="24" t="s">
        <v>81</v>
      </c>
      <c r="AT3" s="24" t="s">
        <v>82</v>
      </c>
      <c r="AU3" s="24" t="s">
        <v>83</v>
      </c>
      <c r="AV3" s="24" t="s">
        <v>76</v>
      </c>
      <c r="AW3" s="24" t="s">
        <v>77</v>
      </c>
      <c r="AX3" s="24" t="s">
        <v>78</v>
      </c>
      <c r="AY3" s="24" t="s">
        <v>79</v>
      </c>
      <c r="AZ3" s="24" t="s">
        <v>80</v>
      </c>
      <c r="BA3" s="24" t="s">
        <v>81</v>
      </c>
      <c r="BB3" s="24" t="s">
        <v>82</v>
      </c>
      <c r="BC3" s="24" t="s">
        <v>83</v>
      </c>
      <c r="BD3" s="24" t="s">
        <v>76</v>
      </c>
      <c r="BE3" s="24" t="s">
        <v>77</v>
      </c>
      <c r="BF3" s="24" t="s">
        <v>78</v>
      </c>
      <c r="BG3" s="24" t="s">
        <v>79</v>
      </c>
      <c r="BH3" s="24" t="s">
        <v>80</v>
      </c>
      <c r="BI3" s="24" t="s">
        <v>81</v>
      </c>
      <c r="BJ3" s="24" t="s">
        <v>82</v>
      </c>
      <c r="BK3" s="24" t="s">
        <v>83</v>
      </c>
    </row>
    <row r="4" ht="31.5" customHeight="1">
      <c r="A4" s="5" t="s">
        <v>7</v>
      </c>
      <c r="B4" s="5">
        <v>1.0</v>
      </c>
      <c r="C4" s="63" t="s">
        <v>8</v>
      </c>
      <c r="D4" s="5"/>
      <c r="E4" s="7" t="s">
        <v>9</v>
      </c>
      <c r="F4" s="5" t="s">
        <v>10</v>
      </c>
      <c r="G4" s="5">
        <v>0.005</v>
      </c>
      <c r="H4" s="59" t="s">
        <v>48</v>
      </c>
      <c r="I4" s="59" t="s">
        <v>48</v>
      </c>
      <c r="J4" s="59" t="s">
        <v>48</v>
      </c>
      <c r="K4" s="59" t="s">
        <v>48</v>
      </c>
      <c r="L4" s="59" t="s">
        <v>48</v>
      </c>
      <c r="M4" s="59" t="s">
        <v>48</v>
      </c>
      <c r="N4" s="59" t="s">
        <v>48</v>
      </c>
      <c r="O4" s="31" t="s">
        <v>84</v>
      </c>
      <c r="P4" s="59" t="s">
        <v>48</v>
      </c>
      <c r="Q4" s="59" t="s">
        <v>48</v>
      </c>
      <c r="R4" s="59" t="s">
        <v>48</v>
      </c>
      <c r="S4" s="59" t="s">
        <v>48</v>
      </c>
      <c r="T4" s="59" t="s">
        <v>48</v>
      </c>
      <c r="U4" s="59" t="s">
        <v>48</v>
      </c>
      <c r="V4" s="59" t="s">
        <v>48</v>
      </c>
      <c r="W4" s="31" t="s">
        <v>85</v>
      </c>
      <c r="X4" s="59" t="s">
        <v>48</v>
      </c>
      <c r="Y4" s="59" t="s">
        <v>48</v>
      </c>
      <c r="Z4" s="59" t="s">
        <v>48</v>
      </c>
      <c r="AA4" s="59" t="s">
        <v>48</v>
      </c>
      <c r="AB4" s="31" t="s">
        <v>85</v>
      </c>
      <c r="AC4" s="31" t="s">
        <v>85</v>
      </c>
      <c r="AD4" s="31" t="s">
        <v>85</v>
      </c>
      <c r="AE4" s="31" t="s">
        <v>85</v>
      </c>
      <c r="AF4" s="59" t="s">
        <v>48</v>
      </c>
      <c r="AG4" s="59" t="s">
        <v>48</v>
      </c>
      <c r="AH4" s="59" t="s">
        <v>48</v>
      </c>
      <c r="AI4" s="59" t="s">
        <v>48</v>
      </c>
      <c r="AJ4" s="31" t="s">
        <v>85</v>
      </c>
      <c r="AK4" s="31" t="s">
        <v>85</v>
      </c>
      <c r="AL4" s="31" t="s">
        <v>85</v>
      </c>
      <c r="AM4" s="31" t="s">
        <v>85</v>
      </c>
      <c r="AN4" s="59" t="s">
        <v>48</v>
      </c>
      <c r="AO4" s="59" t="s">
        <v>48</v>
      </c>
      <c r="AP4" s="59" t="s">
        <v>48</v>
      </c>
      <c r="AQ4" s="59" t="s">
        <v>48</v>
      </c>
      <c r="AR4" s="31" t="s">
        <v>85</v>
      </c>
      <c r="AS4" s="31" t="s">
        <v>85</v>
      </c>
      <c r="AT4" s="31" t="s">
        <v>85</v>
      </c>
      <c r="AU4" s="31" t="s">
        <v>85</v>
      </c>
      <c r="AV4" s="59" t="s">
        <v>48</v>
      </c>
      <c r="AW4" s="59" t="s">
        <v>48</v>
      </c>
      <c r="AX4" s="59" t="s">
        <v>48</v>
      </c>
      <c r="AY4" s="59" t="s">
        <v>48</v>
      </c>
      <c r="AZ4" s="31" t="s">
        <v>85</v>
      </c>
      <c r="BA4" s="31" t="s">
        <v>85</v>
      </c>
      <c r="BB4" s="31" t="s">
        <v>85</v>
      </c>
      <c r="BC4" s="31" t="s">
        <v>85</v>
      </c>
      <c r="BD4" s="59" t="s">
        <v>48</v>
      </c>
      <c r="BE4" s="59" t="s">
        <v>48</v>
      </c>
      <c r="BF4" s="59" t="s">
        <v>48</v>
      </c>
      <c r="BG4" s="59" t="s">
        <v>48</v>
      </c>
      <c r="BH4" s="31" t="s">
        <v>85</v>
      </c>
      <c r="BI4" s="31" t="s">
        <v>85</v>
      </c>
      <c r="BJ4" s="31" t="s">
        <v>85</v>
      </c>
      <c r="BK4" s="31" t="s">
        <v>85</v>
      </c>
    </row>
    <row r="5" ht="31.5" customHeight="1">
      <c r="A5" s="5" t="s">
        <v>23</v>
      </c>
      <c r="B5" s="5">
        <v>2.0</v>
      </c>
      <c r="C5" s="63" t="s">
        <v>24</v>
      </c>
      <c r="D5" s="5">
        <v>0.005</v>
      </c>
      <c r="E5" s="5" t="s">
        <v>25</v>
      </c>
      <c r="F5" s="5" t="s">
        <v>26</v>
      </c>
      <c r="G5" s="5">
        <v>0.01</v>
      </c>
      <c r="H5" s="59" t="s">
        <v>48</v>
      </c>
      <c r="I5" s="59" t="s">
        <v>48</v>
      </c>
      <c r="J5" s="59" t="s">
        <v>48</v>
      </c>
      <c r="K5" s="59" t="s">
        <v>48</v>
      </c>
      <c r="L5" s="59" t="s">
        <v>48</v>
      </c>
      <c r="M5" s="59" t="s">
        <v>48</v>
      </c>
      <c r="N5" s="59" t="s">
        <v>48</v>
      </c>
      <c r="O5" s="65" t="s">
        <v>50</v>
      </c>
      <c r="P5" s="59" t="s">
        <v>48</v>
      </c>
      <c r="Q5" s="59" t="s">
        <v>48</v>
      </c>
      <c r="R5" s="59" t="s">
        <v>48</v>
      </c>
      <c r="S5" s="59" t="s">
        <v>48</v>
      </c>
      <c r="T5" s="59" t="s">
        <v>48</v>
      </c>
      <c r="U5" s="59" t="s">
        <v>48</v>
      </c>
      <c r="V5" s="59" t="s">
        <v>48</v>
      </c>
      <c r="W5" s="65" t="s">
        <v>50</v>
      </c>
      <c r="X5" s="59" t="s">
        <v>48</v>
      </c>
      <c r="Y5" s="59" t="s">
        <v>48</v>
      </c>
      <c r="Z5" s="59" t="s">
        <v>48</v>
      </c>
      <c r="AA5" s="31" t="s">
        <v>85</v>
      </c>
      <c r="AB5" s="31" t="s">
        <v>85</v>
      </c>
      <c r="AC5" s="31" t="s">
        <v>85</v>
      </c>
      <c r="AD5" s="31" t="s">
        <v>85</v>
      </c>
      <c r="AE5" s="31" t="s">
        <v>85</v>
      </c>
      <c r="AF5" s="59" t="s">
        <v>48</v>
      </c>
      <c r="AG5" s="59" t="s">
        <v>48</v>
      </c>
      <c r="AH5" s="59" t="s">
        <v>48</v>
      </c>
      <c r="AI5" s="31" t="s">
        <v>85</v>
      </c>
      <c r="AJ5" s="31" t="s">
        <v>85</v>
      </c>
      <c r="AK5" s="31" t="s">
        <v>85</v>
      </c>
      <c r="AL5" s="31" t="s">
        <v>85</v>
      </c>
      <c r="AM5" s="31" t="s">
        <v>85</v>
      </c>
      <c r="AN5" s="59" t="s">
        <v>48</v>
      </c>
      <c r="AO5" s="59" t="s">
        <v>48</v>
      </c>
      <c r="AP5" s="59" t="s">
        <v>48</v>
      </c>
      <c r="AQ5" s="31" t="s">
        <v>85</v>
      </c>
      <c r="AR5" s="31" t="s">
        <v>85</v>
      </c>
      <c r="AS5" s="31" t="s">
        <v>85</v>
      </c>
      <c r="AT5" s="31" t="s">
        <v>85</v>
      </c>
      <c r="AU5" s="31" t="s">
        <v>85</v>
      </c>
      <c r="AV5" s="59" t="s">
        <v>48</v>
      </c>
      <c r="AW5" s="59" t="s">
        <v>48</v>
      </c>
      <c r="AX5" s="59" t="s">
        <v>48</v>
      </c>
      <c r="AY5" s="31" t="s">
        <v>85</v>
      </c>
      <c r="AZ5" s="31" t="s">
        <v>85</v>
      </c>
      <c r="BA5" s="31" t="s">
        <v>85</v>
      </c>
      <c r="BB5" s="31" t="s">
        <v>85</v>
      </c>
      <c r="BC5" s="31" t="s">
        <v>85</v>
      </c>
      <c r="BD5" s="59" t="s">
        <v>48</v>
      </c>
      <c r="BE5" s="59" t="s">
        <v>48</v>
      </c>
      <c r="BF5" s="59" t="s">
        <v>48</v>
      </c>
      <c r="BG5" s="31" t="s">
        <v>85</v>
      </c>
      <c r="BH5" s="31" t="s">
        <v>85</v>
      </c>
      <c r="BI5" s="31" t="s">
        <v>85</v>
      </c>
      <c r="BJ5" s="31" t="s">
        <v>85</v>
      </c>
      <c r="BK5" s="31" t="s">
        <v>85</v>
      </c>
    </row>
    <row r="6" ht="31.5" customHeight="1">
      <c r="A6" s="5" t="s">
        <v>29</v>
      </c>
      <c r="B6" s="5">
        <v>3.0</v>
      </c>
      <c r="C6" s="63" t="s">
        <v>30</v>
      </c>
      <c r="D6" s="5">
        <v>0.01</v>
      </c>
      <c r="E6" s="5" t="s">
        <v>31</v>
      </c>
      <c r="F6" s="5" t="s">
        <v>32</v>
      </c>
      <c r="G6" s="5">
        <v>0.02</v>
      </c>
      <c r="H6" s="59" t="s">
        <v>48</v>
      </c>
      <c r="I6" s="59" t="s">
        <v>48</v>
      </c>
      <c r="J6" s="59" t="s">
        <v>48</v>
      </c>
      <c r="K6" s="59" t="s">
        <v>48</v>
      </c>
      <c r="L6" s="59" t="s">
        <v>48</v>
      </c>
      <c r="M6" s="59" t="s">
        <v>48</v>
      </c>
      <c r="N6" s="59" t="s">
        <v>48</v>
      </c>
      <c r="O6" s="65" t="s">
        <v>50</v>
      </c>
      <c r="P6" s="59" t="s">
        <v>48</v>
      </c>
      <c r="Q6" s="59" t="s">
        <v>48</v>
      </c>
      <c r="R6" s="59" t="s">
        <v>48</v>
      </c>
      <c r="S6" s="59" t="s">
        <v>48</v>
      </c>
      <c r="T6" s="59" t="s">
        <v>48</v>
      </c>
      <c r="U6" s="59" t="s">
        <v>48</v>
      </c>
      <c r="V6" s="59" t="s">
        <v>48</v>
      </c>
      <c r="W6" s="65" t="s">
        <v>50</v>
      </c>
      <c r="X6" s="59" t="s">
        <v>48</v>
      </c>
      <c r="Y6" s="59" t="s">
        <v>48</v>
      </c>
      <c r="Z6" s="59" t="s">
        <v>48</v>
      </c>
      <c r="AA6" s="31" t="s">
        <v>85</v>
      </c>
      <c r="AB6" s="31" t="s">
        <v>85</v>
      </c>
      <c r="AC6" s="31" t="s">
        <v>85</v>
      </c>
      <c r="AD6" s="31" t="s">
        <v>85</v>
      </c>
      <c r="AE6" s="65" t="s">
        <v>50</v>
      </c>
      <c r="AF6" s="59" t="s">
        <v>48</v>
      </c>
      <c r="AG6" s="59" t="s">
        <v>48</v>
      </c>
      <c r="AH6" s="59" t="s">
        <v>48</v>
      </c>
      <c r="AI6" s="31" t="s">
        <v>85</v>
      </c>
      <c r="AJ6" s="31" t="s">
        <v>85</v>
      </c>
      <c r="AK6" s="31" t="s">
        <v>85</v>
      </c>
      <c r="AL6" s="31" t="s">
        <v>85</v>
      </c>
      <c r="AM6" s="65" t="s">
        <v>50</v>
      </c>
      <c r="AN6" s="59" t="s">
        <v>48</v>
      </c>
      <c r="AO6" s="59" t="s">
        <v>48</v>
      </c>
      <c r="AP6" s="59" t="s">
        <v>48</v>
      </c>
      <c r="AQ6" s="31" t="s">
        <v>85</v>
      </c>
      <c r="AR6" s="31" t="s">
        <v>85</v>
      </c>
      <c r="AS6" s="31" t="s">
        <v>85</v>
      </c>
      <c r="AT6" s="31" t="s">
        <v>85</v>
      </c>
      <c r="AU6" s="65" t="s">
        <v>50</v>
      </c>
      <c r="AV6" s="59" t="s">
        <v>48</v>
      </c>
      <c r="AW6" s="59" t="s">
        <v>48</v>
      </c>
      <c r="AX6" s="59" t="s">
        <v>48</v>
      </c>
      <c r="AY6" s="31" t="s">
        <v>85</v>
      </c>
      <c r="AZ6" s="31" t="s">
        <v>85</v>
      </c>
      <c r="BA6" s="31" t="s">
        <v>85</v>
      </c>
      <c r="BB6" s="31" t="s">
        <v>85</v>
      </c>
      <c r="BC6" s="65" t="s">
        <v>50</v>
      </c>
      <c r="BD6" s="59" t="s">
        <v>48</v>
      </c>
      <c r="BE6" s="59" t="s">
        <v>48</v>
      </c>
      <c r="BF6" s="59" t="s">
        <v>48</v>
      </c>
      <c r="BG6" s="31" t="s">
        <v>85</v>
      </c>
      <c r="BH6" s="31" t="s">
        <v>85</v>
      </c>
      <c r="BI6" s="31" t="s">
        <v>85</v>
      </c>
      <c r="BJ6" s="31" t="s">
        <v>85</v>
      </c>
      <c r="BK6" s="65" t="s">
        <v>50</v>
      </c>
    </row>
    <row r="7" ht="31.5" customHeight="1">
      <c r="A7" s="5" t="s">
        <v>35</v>
      </c>
      <c r="B7" s="5">
        <v>4.0</v>
      </c>
      <c r="C7" s="63" t="s">
        <v>36</v>
      </c>
      <c r="D7" s="5">
        <v>0.02</v>
      </c>
      <c r="E7" s="7" t="s">
        <v>37</v>
      </c>
      <c r="F7" s="5" t="s">
        <v>38</v>
      </c>
      <c r="G7" s="5"/>
      <c r="H7" s="59" t="s">
        <v>48</v>
      </c>
      <c r="I7" s="59" t="s">
        <v>48</v>
      </c>
      <c r="J7" s="59" t="s">
        <v>48</v>
      </c>
      <c r="K7" s="59" t="s">
        <v>48</v>
      </c>
      <c r="L7" s="59" t="s">
        <v>48</v>
      </c>
      <c r="M7" s="59" t="s">
        <v>48</v>
      </c>
      <c r="N7" s="59" t="s">
        <v>48</v>
      </c>
      <c r="O7" s="65" t="s">
        <v>50</v>
      </c>
      <c r="P7" s="59" t="s">
        <v>48</v>
      </c>
      <c r="Q7" s="59" t="s">
        <v>48</v>
      </c>
      <c r="R7" s="59" t="s">
        <v>48</v>
      </c>
      <c r="S7" s="59" t="s">
        <v>48</v>
      </c>
      <c r="T7" s="59" t="s">
        <v>48</v>
      </c>
      <c r="U7" s="59" t="s">
        <v>48</v>
      </c>
      <c r="V7" s="59" t="s">
        <v>48</v>
      </c>
      <c r="W7" s="65" t="s">
        <v>50</v>
      </c>
      <c r="X7" s="59" t="s">
        <v>48</v>
      </c>
      <c r="Y7" s="59" t="s">
        <v>48</v>
      </c>
      <c r="Z7" s="59" t="s">
        <v>48</v>
      </c>
      <c r="AA7" s="31" t="s">
        <v>85</v>
      </c>
      <c r="AB7" s="31" t="s">
        <v>85</v>
      </c>
      <c r="AC7" s="31" t="s">
        <v>85</v>
      </c>
      <c r="AD7" s="65" t="s">
        <v>50</v>
      </c>
      <c r="AE7" s="65" t="s">
        <v>50</v>
      </c>
      <c r="AF7" s="59" t="s">
        <v>48</v>
      </c>
      <c r="AG7" s="59" t="s">
        <v>48</v>
      </c>
      <c r="AH7" s="59" t="s">
        <v>48</v>
      </c>
      <c r="AI7" s="31" t="s">
        <v>85</v>
      </c>
      <c r="AJ7" s="31" t="s">
        <v>85</v>
      </c>
      <c r="AK7" s="31" t="s">
        <v>85</v>
      </c>
      <c r="AL7" s="65" t="s">
        <v>50</v>
      </c>
      <c r="AM7" s="65" t="s">
        <v>50</v>
      </c>
      <c r="AN7" s="59" t="s">
        <v>48</v>
      </c>
      <c r="AO7" s="59" t="s">
        <v>48</v>
      </c>
      <c r="AP7" s="59" t="s">
        <v>48</v>
      </c>
      <c r="AQ7" s="31" t="s">
        <v>85</v>
      </c>
      <c r="AR7" s="31" t="s">
        <v>85</v>
      </c>
      <c r="AS7" s="31" t="s">
        <v>85</v>
      </c>
      <c r="AT7" s="65" t="s">
        <v>50</v>
      </c>
      <c r="AU7" s="65" t="s">
        <v>50</v>
      </c>
      <c r="AV7" s="59" t="s">
        <v>48</v>
      </c>
      <c r="AW7" s="59" t="s">
        <v>48</v>
      </c>
      <c r="AX7" s="59" t="s">
        <v>48</v>
      </c>
      <c r="AY7" s="31" t="s">
        <v>85</v>
      </c>
      <c r="AZ7" s="31" t="s">
        <v>85</v>
      </c>
      <c r="BA7" s="31" t="s">
        <v>85</v>
      </c>
      <c r="BB7" s="65" t="s">
        <v>50</v>
      </c>
      <c r="BC7" s="65" t="s">
        <v>50</v>
      </c>
      <c r="BD7" s="59" t="s">
        <v>48</v>
      </c>
      <c r="BE7" s="59" t="s">
        <v>48</v>
      </c>
      <c r="BF7" s="59" t="s">
        <v>48</v>
      </c>
      <c r="BG7" s="31" t="s">
        <v>85</v>
      </c>
      <c r="BH7" s="31" t="s">
        <v>85</v>
      </c>
      <c r="BI7" s="31" t="s">
        <v>85</v>
      </c>
      <c r="BJ7" s="65" t="s">
        <v>50</v>
      </c>
      <c r="BK7" s="65" t="s">
        <v>50</v>
      </c>
    </row>
    <row r="8" ht="31.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</row>
    <row r="9" ht="31.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</row>
    <row r="10" ht="31.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</row>
    <row r="11" ht="31.5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</row>
    <row r="12" ht="31.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</row>
    <row r="13" ht="31.5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</row>
    <row r="14" ht="31.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</row>
    <row r="15" ht="31.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</row>
    <row r="16" ht="31.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</row>
    <row r="17" ht="31.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</row>
    <row r="18" ht="31.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</row>
    <row r="19" ht="31.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</row>
    <row r="20" ht="31.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</row>
    <row r="21" ht="31.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</row>
    <row r="22" ht="31.5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</row>
    <row r="23" ht="31.5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</row>
    <row r="24" ht="31.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</row>
    <row r="25" ht="31.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</row>
    <row r="26" ht="31.5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</row>
    <row r="27" ht="31.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</row>
    <row r="28" ht="31.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</row>
    <row r="29" ht="31.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</row>
    <row r="30" ht="31.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</row>
    <row r="31" ht="31.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</row>
    <row r="32" ht="31.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</row>
    <row r="33" ht="31.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</row>
    <row r="34" ht="31.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</row>
    <row r="35" ht="31.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</row>
    <row r="36" ht="31.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</row>
    <row r="37" ht="31.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</row>
    <row r="38" ht="31.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</row>
    <row r="39" ht="31.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</row>
    <row r="40" ht="31.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</row>
    <row r="41" ht="31.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</row>
    <row r="42" ht="31.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</row>
    <row r="43" ht="31.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</row>
    <row r="44" ht="31.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</row>
    <row r="45" ht="31.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</row>
    <row r="46" ht="31.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</row>
    <row r="47" ht="31.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</row>
    <row r="48" ht="31.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</row>
    <row r="49" ht="31.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</row>
    <row r="50" ht="31.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</row>
    <row r="51" ht="31.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</row>
    <row r="52" ht="31.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</row>
    <row r="53" ht="31.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</row>
    <row r="54" ht="31.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</row>
    <row r="55" ht="31.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</row>
    <row r="56" ht="31.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</row>
    <row r="57" ht="31.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</row>
    <row r="58" ht="31.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</row>
    <row r="59" ht="31.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</row>
    <row r="60" ht="31.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</row>
    <row r="61" ht="31.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</row>
    <row r="62" ht="31.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</row>
    <row r="63" ht="31.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</row>
    <row r="64" ht="31.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</row>
    <row r="65" ht="31.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</row>
    <row r="66" ht="31.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</row>
    <row r="67" ht="31.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</row>
    <row r="68" ht="31.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</row>
    <row r="69" ht="31.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</row>
    <row r="70" ht="31.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</row>
    <row r="71" ht="31.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</row>
    <row r="72" ht="31.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</row>
    <row r="73" ht="31.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</row>
    <row r="74" ht="31.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</row>
    <row r="75" ht="31.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</row>
    <row r="76" ht="31.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</row>
    <row r="77" ht="31.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</row>
    <row r="78" ht="31.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</row>
    <row r="79" ht="31.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</row>
    <row r="80" ht="31.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</row>
    <row r="81" ht="31.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</row>
    <row r="82" ht="31.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</row>
    <row r="83" ht="31.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</row>
    <row r="84" ht="31.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</row>
    <row r="85" ht="31.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</row>
    <row r="86" ht="31.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</row>
    <row r="87" ht="31.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</row>
    <row r="88" ht="31.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</row>
    <row r="89" ht="31.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</row>
    <row r="90" ht="31.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</row>
    <row r="91" ht="31.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</row>
    <row r="92" ht="31.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</row>
    <row r="93" ht="31.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</row>
    <row r="94" ht="31.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</row>
    <row r="95" ht="31.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</row>
    <row r="96" ht="31.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</row>
    <row r="97" ht="31.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</row>
    <row r="98" ht="31.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</row>
    <row r="99" ht="31.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</row>
    <row r="100" ht="31.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</row>
    <row r="101" ht="31.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</row>
    <row r="102" ht="31.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</row>
    <row r="103" ht="31.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</row>
    <row r="104" ht="31.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</row>
    <row r="105" ht="31.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</row>
    <row r="106" ht="31.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</row>
    <row r="107" ht="31.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</row>
    <row r="108" ht="31.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</row>
    <row r="109" ht="31.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</row>
    <row r="110" ht="31.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</row>
    <row r="111" ht="31.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</row>
    <row r="112" ht="31.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</row>
    <row r="113" ht="31.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</row>
    <row r="114" ht="31.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</row>
    <row r="115" ht="31.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</row>
    <row r="116" ht="31.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</row>
    <row r="117" ht="31.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</row>
    <row r="118" ht="31.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</row>
    <row r="119" ht="31.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</row>
    <row r="120" ht="31.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</row>
    <row r="121" ht="31.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</row>
    <row r="122" ht="31.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</row>
    <row r="123" ht="31.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</row>
    <row r="124" ht="31.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</row>
    <row r="125" ht="31.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</row>
    <row r="126" ht="31.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</row>
    <row r="127" ht="31.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</row>
    <row r="128" ht="31.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</row>
    <row r="129" ht="31.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</row>
    <row r="130" ht="31.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</row>
    <row r="131" ht="31.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</row>
    <row r="132" ht="31.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</row>
    <row r="133" ht="31.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</row>
    <row r="134" ht="31.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</row>
    <row r="135" ht="31.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</row>
    <row r="136" ht="31.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</row>
    <row r="137" ht="31.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</row>
    <row r="138" ht="31.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</row>
    <row r="139" ht="31.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</row>
    <row r="140" ht="31.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</row>
    <row r="141" ht="31.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</row>
    <row r="142" ht="31.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</row>
    <row r="143" ht="31.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</row>
    <row r="144" ht="31.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</row>
    <row r="145" ht="31.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</row>
    <row r="146" ht="31.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</row>
    <row r="147" ht="31.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</row>
    <row r="148" ht="31.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</row>
    <row r="149" ht="31.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</row>
    <row r="150" ht="31.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</row>
    <row r="151" ht="31.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</row>
    <row r="152" ht="31.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</row>
    <row r="153" ht="31.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</row>
    <row r="154" ht="31.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</row>
    <row r="155" ht="31.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</row>
    <row r="156" ht="31.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</row>
    <row r="157" ht="31.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</row>
    <row r="158" ht="31.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</row>
    <row r="159" ht="31.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</row>
    <row r="160" ht="31.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</row>
    <row r="161" ht="31.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</row>
    <row r="162" ht="31.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</row>
    <row r="163" ht="31.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</row>
    <row r="164" ht="31.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</row>
    <row r="165" ht="31.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</row>
    <row r="166" ht="31.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</row>
    <row r="167" ht="31.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</row>
    <row r="168" ht="31.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</row>
    <row r="169" ht="31.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</row>
    <row r="170" ht="31.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</row>
    <row r="171" ht="31.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</row>
    <row r="172" ht="31.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</row>
    <row r="173" ht="31.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</row>
    <row r="174" ht="31.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</row>
    <row r="175" ht="31.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</row>
    <row r="176" ht="31.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</row>
    <row r="177" ht="31.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</row>
    <row r="178" ht="31.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</row>
    <row r="179" ht="31.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</row>
    <row r="180" ht="31.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</row>
    <row r="181" ht="31.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</row>
    <row r="182" ht="31.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</row>
    <row r="183" ht="31.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</row>
    <row r="184" ht="31.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</row>
    <row r="185" ht="31.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</row>
    <row r="186" ht="31.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</row>
    <row r="187" ht="31.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</row>
    <row r="188" ht="31.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</row>
    <row r="189" ht="31.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</row>
    <row r="190" ht="31.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</row>
    <row r="191" ht="31.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</row>
    <row r="192" ht="31.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</row>
    <row r="193" ht="31.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</row>
    <row r="194" ht="31.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</row>
    <row r="195" ht="31.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</row>
    <row r="196" ht="31.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</row>
    <row r="197" ht="31.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</row>
    <row r="198" ht="31.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</row>
    <row r="199" ht="31.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</row>
    <row r="200" ht="31.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</row>
    <row r="201" ht="31.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</row>
    <row r="202" ht="31.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</row>
    <row r="203" ht="31.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</row>
    <row r="204" ht="31.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</row>
    <row r="205" ht="31.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</row>
    <row r="206" ht="31.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</row>
    <row r="207" ht="31.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</row>
    <row r="208" ht="31.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</row>
    <row r="209" ht="31.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</row>
    <row r="210" ht="31.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</row>
    <row r="211" ht="31.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</row>
    <row r="212" ht="31.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</row>
    <row r="213" ht="31.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</row>
    <row r="214" ht="31.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</row>
    <row r="215" ht="31.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</row>
    <row r="216" ht="31.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</row>
    <row r="217" ht="31.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</row>
    <row r="218" ht="31.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</row>
    <row r="219" ht="31.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</row>
    <row r="220" ht="31.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G1"/>
    <mergeCell ref="A2:G2"/>
    <mergeCell ref="A3:B3"/>
    <mergeCell ref="E3:F3"/>
    <mergeCell ref="H1:O1"/>
    <mergeCell ref="P1:W1"/>
    <mergeCell ref="X1:AE1"/>
    <mergeCell ref="AF1:AM1"/>
    <mergeCell ref="AN1:AU1"/>
    <mergeCell ref="AV1:BC1"/>
    <mergeCell ref="BD1:BK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3.38"/>
    <col customWidth="1" min="2" max="2" width="13.13"/>
    <col customWidth="1" min="3" max="3" width="11.13"/>
    <col customWidth="1" min="4" max="5" width="10.75"/>
    <col customWidth="1" min="6" max="6" width="13.13"/>
    <col customWidth="1" min="7" max="7" width="10.75"/>
    <col customWidth="1" min="8" max="9" width="9.63"/>
    <col customWidth="1" min="10" max="10" width="7.88"/>
    <col customWidth="1" min="11" max="11" width="8.0"/>
    <col customWidth="1" min="12" max="26" width="11.13"/>
  </cols>
  <sheetData>
    <row r="1" ht="15.75" customHeight="1">
      <c r="A1" s="77" t="str">
        <f>IFERROR(__xludf.DUMMYFUNCTION("IMPORTRANGE(""https://docs.google.com/spreadsheets/d/12NSgqjEnvraV38F2rRx5ctOymjwDK6BVmXpNWcaJ7Ks/edit#gid=1993691842"",""層級機率!A:K"")"),"#REF!")</f>
        <v>#REF!</v>
      </c>
      <c r="B1" s="19"/>
      <c r="C1" s="19"/>
      <c r="D1" s="19"/>
      <c r="E1" s="19"/>
      <c r="F1" s="19"/>
      <c r="G1" s="19"/>
      <c r="H1" s="19"/>
      <c r="I1" s="2"/>
      <c r="J1" s="78"/>
      <c r="K1" s="79"/>
    </row>
    <row r="2" ht="15.75" customHeight="1">
      <c r="A2" s="80"/>
      <c r="B2" s="81"/>
      <c r="C2" s="19"/>
      <c r="D2" s="19"/>
      <c r="E2" s="2"/>
      <c r="F2" s="81"/>
      <c r="G2" s="19"/>
      <c r="H2" s="19"/>
      <c r="I2" s="2"/>
      <c r="J2" s="82"/>
      <c r="K2" s="83"/>
    </row>
    <row r="3" ht="15.75" customHeight="1">
      <c r="A3" s="84"/>
      <c r="B3" s="85"/>
      <c r="C3" s="85"/>
      <c r="D3" s="86"/>
      <c r="E3" s="86"/>
      <c r="F3" s="85"/>
      <c r="G3" s="85"/>
      <c r="H3" s="87"/>
      <c r="I3" s="87"/>
      <c r="J3" s="85"/>
      <c r="K3" s="85"/>
    </row>
    <row r="4" ht="15.75" customHeight="1">
      <c r="A4" s="88"/>
      <c r="B4" s="89"/>
      <c r="C4" s="89"/>
      <c r="D4" s="90"/>
      <c r="E4" s="90"/>
      <c r="F4" s="91"/>
      <c r="G4" s="92"/>
      <c r="H4" s="93"/>
      <c r="I4" s="93"/>
      <c r="J4" s="94"/>
      <c r="K4" s="95"/>
    </row>
    <row r="5" ht="15.75" customHeight="1">
      <c r="A5" s="88"/>
      <c r="B5" s="89"/>
      <c r="C5" s="89"/>
      <c r="D5" s="90"/>
      <c r="E5" s="90"/>
      <c r="F5" s="91"/>
      <c r="G5" s="92"/>
      <c r="H5" s="93"/>
      <c r="I5" s="93"/>
      <c r="J5" s="94"/>
      <c r="K5" s="95"/>
    </row>
    <row r="6" ht="15.75" customHeight="1">
      <c r="A6" s="88"/>
      <c r="B6" s="89"/>
      <c r="C6" s="89"/>
      <c r="D6" s="90"/>
      <c r="E6" s="90"/>
      <c r="F6" s="91"/>
      <c r="G6" s="92"/>
      <c r="H6" s="93"/>
      <c r="I6" s="93"/>
      <c r="J6" s="96"/>
      <c r="K6" s="95"/>
    </row>
    <row r="7" ht="15.75" customHeight="1">
      <c r="A7" s="88"/>
      <c r="B7" s="89"/>
      <c r="C7" s="89"/>
      <c r="D7" s="90"/>
      <c r="E7" s="90"/>
      <c r="F7" s="91"/>
      <c r="G7" s="92"/>
      <c r="H7" s="93"/>
      <c r="I7" s="93"/>
      <c r="J7" s="97"/>
      <c r="K7" s="95"/>
    </row>
    <row r="8" ht="15.75" customHeight="1">
      <c r="A8" s="88"/>
      <c r="B8" s="89"/>
      <c r="C8" s="89"/>
      <c r="D8" s="90"/>
      <c r="E8" s="90"/>
      <c r="F8" s="91"/>
      <c r="G8" s="92"/>
      <c r="H8" s="93"/>
      <c r="I8" s="93"/>
      <c r="J8" s="97"/>
      <c r="K8" s="95"/>
    </row>
    <row r="9" ht="15.75" customHeight="1">
      <c r="A9" s="88"/>
      <c r="B9" s="89"/>
      <c r="C9" s="89"/>
      <c r="D9" s="90"/>
      <c r="E9" s="90"/>
      <c r="F9" s="91"/>
      <c r="G9" s="92"/>
      <c r="H9" s="93"/>
      <c r="I9" s="93"/>
      <c r="J9" s="97"/>
      <c r="K9" s="95"/>
    </row>
    <row r="10" ht="15.75" customHeight="1">
      <c r="A10" s="88"/>
      <c r="B10" s="89"/>
      <c r="C10" s="89"/>
      <c r="D10" s="90"/>
      <c r="E10" s="90"/>
      <c r="F10" s="91"/>
      <c r="G10" s="92"/>
      <c r="H10" s="93"/>
      <c r="I10" s="93"/>
      <c r="J10" s="97"/>
      <c r="K10" s="95"/>
    </row>
    <row r="11" ht="15.75" customHeight="1">
      <c r="A11" s="88"/>
      <c r="B11" s="89"/>
      <c r="C11" s="89"/>
      <c r="D11" s="90"/>
      <c r="E11" s="90"/>
      <c r="F11" s="91"/>
      <c r="G11" s="92"/>
      <c r="H11" s="93"/>
      <c r="I11" s="93"/>
      <c r="J11" s="97"/>
      <c r="K11" s="95"/>
    </row>
    <row r="12" ht="15.75" customHeight="1">
      <c r="A12" s="98"/>
      <c r="B12" s="99"/>
      <c r="C12" s="99"/>
      <c r="D12" s="100"/>
      <c r="E12" s="100"/>
      <c r="F12" s="91"/>
      <c r="G12" s="92"/>
      <c r="H12" s="92"/>
      <c r="I12" s="92"/>
      <c r="J12" s="97"/>
      <c r="K12" s="95"/>
    </row>
    <row r="13" ht="15.75" customHeight="1">
      <c r="A13" s="98"/>
      <c r="B13" s="99"/>
      <c r="C13" s="99"/>
      <c r="D13" s="100"/>
      <c r="E13" s="100"/>
      <c r="F13" s="91"/>
      <c r="G13" s="92"/>
      <c r="H13" s="92"/>
      <c r="I13" s="92"/>
      <c r="J13" s="97"/>
      <c r="K13" s="95"/>
    </row>
    <row r="14" ht="15.75" customHeight="1">
      <c r="A14" s="98"/>
      <c r="B14" s="99"/>
      <c r="C14" s="99"/>
      <c r="D14" s="100"/>
      <c r="E14" s="100"/>
      <c r="F14" s="91"/>
      <c r="G14" s="92"/>
      <c r="H14" s="92"/>
      <c r="I14" s="92"/>
      <c r="J14" s="97"/>
      <c r="K14" s="95"/>
    </row>
    <row r="15" ht="15.75" customHeight="1">
      <c r="A15" s="98"/>
      <c r="B15" s="99"/>
      <c r="C15" s="99"/>
      <c r="D15" s="100"/>
      <c r="E15" s="100"/>
      <c r="F15" s="91"/>
      <c r="G15" s="92"/>
      <c r="H15" s="92"/>
      <c r="I15" s="92"/>
      <c r="J15" s="97"/>
      <c r="K15" s="95"/>
    </row>
    <row r="16" ht="15.75" customHeight="1">
      <c r="A16" s="98"/>
      <c r="B16" s="99"/>
      <c r="C16" s="99"/>
      <c r="D16" s="100"/>
      <c r="E16" s="100"/>
      <c r="F16" s="91"/>
      <c r="G16" s="92"/>
      <c r="H16" s="92"/>
      <c r="I16" s="92"/>
      <c r="J16" s="97"/>
      <c r="K16" s="95"/>
    </row>
    <row r="17" ht="15.75" customHeight="1">
      <c r="A17" s="98"/>
      <c r="B17" s="99"/>
      <c r="C17" s="99"/>
      <c r="D17" s="100"/>
      <c r="E17" s="100"/>
      <c r="F17" s="91"/>
      <c r="G17" s="92"/>
      <c r="H17" s="92"/>
      <c r="I17" s="92"/>
      <c r="J17" s="97"/>
      <c r="K17" s="95"/>
    </row>
    <row r="18" ht="15.75" customHeight="1">
      <c r="A18" s="98"/>
      <c r="B18" s="99"/>
      <c r="C18" s="99"/>
      <c r="D18" s="100"/>
      <c r="E18" s="100"/>
      <c r="F18" s="91"/>
      <c r="G18" s="92"/>
      <c r="H18" s="92"/>
      <c r="I18" s="92"/>
      <c r="J18" s="97"/>
      <c r="K18" s="95"/>
    </row>
    <row r="19" ht="15.75" customHeight="1">
      <c r="A19" s="98"/>
      <c r="B19" s="99"/>
      <c r="C19" s="99"/>
      <c r="D19" s="100"/>
      <c r="E19" s="100"/>
      <c r="F19" s="91"/>
      <c r="G19" s="92"/>
      <c r="H19" s="92"/>
      <c r="I19" s="92"/>
      <c r="J19" s="97"/>
      <c r="K19" s="95"/>
    </row>
    <row r="20" ht="15.75" customHeight="1">
      <c r="A20" s="98"/>
      <c r="B20" s="99"/>
      <c r="C20" s="99"/>
      <c r="D20" s="100"/>
      <c r="E20" s="100"/>
      <c r="F20" s="91"/>
      <c r="G20" s="92"/>
      <c r="H20" s="92"/>
      <c r="I20" s="92"/>
      <c r="J20" s="97"/>
      <c r="K20" s="97"/>
    </row>
    <row r="21" ht="15.75" customHeight="1">
      <c r="A21" s="98"/>
      <c r="B21" s="99"/>
      <c r="C21" s="99"/>
      <c r="D21" s="100"/>
      <c r="E21" s="100"/>
      <c r="F21" s="91"/>
      <c r="G21" s="92"/>
      <c r="H21" s="92"/>
      <c r="I21" s="92"/>
      <c r="J21" s="97"/>
      <c r="K21" s="97"/>
    </row>
    <row r="22" ht="15.75" customHeight="1">
      <c r="A22" s="98"/>
      <c r="B22" s="99"/>
      <c r="C22" s="99"/>
      <c r="D22" s="100"/>
      <c r="E22" s="100"/>
      <c r="F22" s="91"/>
      <c r="G22" s="92"/>
      <c r="H22" s="92"/>
      <c r="I22" s="92"/>
      <c r="J22" s="97"/>
      <c r="K22" s="97"/>
    </row>
    <row r="23" ht="15.75" customHeight="1">
      <c r="A23" s="98"/>
      <c r="B23" s="99"/>
      <c r="C23" s="99"/>
      <c r="D23" s="100"/>
      <c r="E23" s="100"/>
      <c r="F23" s="91"/>
      <c r="G23" s="92"/>
      <c r="H23" s="92"/>
      <c r="I23" s="92"/>
      <c r="J23" s="97"/>
      <c r="K23" s="97"/>
    </row>
    <row r="24" ht="15.75" customHeight="1">
      <c r="A24" s="98"/>
      <c r="B24" s="99"/>
      <c r="C24" s="99"/>
      <c r="D24" s="100"/>
      <c r="E24" s="100"/>
      <c r="F24" s="91"/>
      <c r="G24" s="92"/>
      <c r="H24" s="92"/>
      <c r="I24" s="92"/>
      <c r="J24" s="97"/>
      <c r="K24" s="97"/>
    </row>
    <row r="25" ht="15.75" customHeight="1">
      <c r="A25" s="98"/>
      <c r="B25" s="99"/>
      <c r="C25" s="99"/>
      <c r="D25" s="100"/>
      <c r="E25" s="100"/>
      <c r="F25" s="91"/>
      <c r="G25" s="92"/>
      <c r="H25" s="92"/>
      <c r="I25" s="92"/>
      <c r="J25" s="97"/>
      <c r="K25" s="97"/>
    </row>
    <row r="26" ht="15.75" customHeight="1">
      <c r="A26" s="98"/>
      <c r="B26" s="99"/>
      <c r="C26" s="99"/>
      <c r="D26" s="100"/>
      <c r="E26" s="100"/>
      <c r="F26" s="91"/>
      <c r="G26" s="92"/>
      <c r="H26" s="92"/>
      <c r="I26" s="92"/>
      <c r="J26" s="97"/>
      <c r="K26" s="97"/>
    </row>
    <row r="27" ht="15.75" customHeight="1">
      <c r="A27" s="98"/>
      <c r="B27" s="99"/>
      <c r="C27" s="99"/>
      <c r="D27" s="100"/>
      <c r="E27" s="100"/>
      <c r="F27" s="91"/>
      <c r="G27" s="92"/>
      <c r="H27" s="92"/>
      <c r="I27" s="92"/>
      <c r="J27" s="97"/>
      <c r="K27" s="97"/>
    </row>
    <row r="28" ht="15.75" customHeight="1">
      <c r="A28" s="98"/>
      <c r="B28" s="99"/>
      <c r="C28" s="99"/>
      <c r="D28" s="100"/>
      <c r="E28" s="100"/>
      <c r="F28" s="91"/>
      <c r="G28" s="92"/>
      <c r="H28" s="92"/>
      <c r="I28" s="92"/>
      <c r="J28" s="97"/>
      <c r="K28" s="97"/>
    </row>
    <row r="29" ht="15.75" customHeight="1">
      <c r="A29" s="98"/>
      <c r="B29" s="99"/>
      <c r="C29" s="99"/>
      <c r="D29" s="100"/>
      <c r="E29" s="100"/>
      <c r="F29" s="91"/>
      <c r="G29" s="92"/>
      <c r="H29" s="92"/>
      <c r="I29" s="92"/>
      <c r="J29" s="97"/>
      <c r="K29" s="97"/>
    </row>
    <row r="30" ht="15.75" customHeight="1">
      <c r="A30" s="98"/>
      <c r="B30" s="99"/>
      <c r="C30" s="99"/>
      <c r="D30" s="100"/>
      <c r="E30" s="100"/>
      <c r="F30" s="91"/>
      <c r="G30" s="92"/>
      <c r="H30" s="92"/>
      <c r="I30" s="92"/>
      <c r="J30" s="97"/>
      <c r="K30" s="97"/>
    </row>
    <row r="31" ht="15.75" customHeight="1">
      <c r="A31" s="98"/>
      <c r="B31" s="99"/>
      <c r="C31" s="99"/>
      <c r="D31" s="100"/>
      <c r="E31" s="100"/>
      <c r="F31" s="91"/>
      <c r="G31" s="92"/>
      <c r="H31" s="92"/>
      <c r="I31" s="92"/>
      <c r="J31" s="97"/>
      <c r="K31" s="97"/>
    </row>
    <row r="32" ht="15.75" customHeight="1">
      <c r="A32" s="98"/>
      <c r="B32" s="99"/>
      <c r="C32" s="99"/>
      <c r="D32" s="100"/>
      <c r="E32" s="100"/>
      <c r="F32" s="91"/>
      <c r="G32" s="92"/>
      <c r="H32" s="92"/>
      <c r="I32" s="92"/>
      <c r="J32" s="97"/>
      <c r="K32" s="97"/>
    </row>
    <row r="33" ht="15.75" customHeight="1">
      <c r="A33" s="98"/>
      <c r="B33" s="99"/>
      <c r="C33" s="99"/>
      <c r="D33" s="100"/>
      <c r="E33" s="100"/>
      <c r="F33" s="91"/>
      <c r="G33" s="92"/>
      <c r="H33" s="92"/>
      <c r="I33" s="92"/>
      <c r="J33" s="97"/>
      <c r="K33" s="97"/>
    </row>
    <row r="34" ht="15.75" customHeight="1">
      <c r="A34" s="98"/>
      <c r="B34" s="99"/>
      <c r="C34" s="99"/>
      <c r="D34" s="100"/>
      <c r="E34" s="100"/>
      <c r="F34" s="91"/>
      <c r="G34" s="92"/>
      <c r="H34" s="92"/>
      <c r="I34" s="92"/>
      <c r="J34" s="97"/>
      <c r="K34" s="97"/>
    </row>
    <row r="35" ht="15.75" customHeight="1">
      <c r="A35" s="98"/>
      <c r="B35" s="99"/>
      <c r="C35" s="99"/>
      <c r="D35" s="100"/>
      <c r="E35" s="100"/>
      <c r="F35" s="91"/>
      <c r="G35" s="92"/>
      <c r="H35" s="92"/>
      <c r="I35" s="92"/>
      <c r="J35" s="97"/>
      <c r="K35" s="97"/>
    </row>
    <row r="36" ht="15.75" customHeight="1">
      <c r="A36" s="98"/>
      <c r="B36" s="99"/>
      <c r="C36" s="99"/>
      <c r="D36" s="100"/>
      <c r="E36" s="100"/>
      <c r="F36" s="91"/>
      <c r="G36" s="92"/>
      <c r="H36" s="92"/>
      <c r="I36" s="92"/>
      <c r="J36" s="97"/>
      <c r="K36" s="97"/>
    </row>
    <row r="37" ht="15.75" customHeight="1">
      <c r="A37" s="98"/>
      <c r="B37" s="99"/>
      <c r="C37" s="99"/>
      <c r="D37" s="100"/>
      <c r="E37" s="100"/>
      <c r="F37" s="91"/>
      <c r="G37" s="92"/>
      <c r="H37" s="92"/>
      <c r="I37" s="92"/>
      <c r="J37" s="97"/>
      <c r="K37" s="97"/>
    </row>
    <row r="38" ht="15.75" customHeight="1">
      <c r="A38" s="98"/>
      <c r="B38" s="99"/>
      <c r="C38" s="99"/>
      <c r="D38" s="100"/>
      <c r="E38" s="100"/>
      <c r="F38" s="91"/>
      <c r="G38" s="92"/>
      <c r="H38" s="92"/>
      <c r="I38" s="92"/>
      <c r="J38" s="97"/>
      <c r="K38" s="97"/>
    </row>
    <row r="39" ht="15.75" customHeight="1">
      <c r="A39" s="98"/>
      <c r="B39" s="99"/>
      <c r="C39" s="99"/>
      <c r="D39" s="100"/>
      <c r="E39" s="100"/>
      <c r="F39" s="91"/>
      <c r="G39" s="92"/>
      <c r="H39" s="92"/>
      <c r="I39" s="92"/>
      <c r="J39" s="97"/>
      <c r="K39" s="97"/>
    </row>
    <row r="40" ht="15.75" customHeight="1">
      <c r="A40" s="98"/>
      <c r="B40" s="99"/>
      <c r="C40" s="99"/>
      <c r="D40" s="100"/>
      <c r="E40" s="100"/>
      <c r="F40" s="91"/>
      <c r="G40" s="92"/>
      <c r="H40" s="92"/>
      <c r="I40" s="92"/>
      <c r="J40" s="97"/>
      <c r="K40" s="97"/>
    </row>
    <row r="41" ht="15.75" customHeight="1">
      <c r="A41" s="98"/>
      <c r="B41" s="99"/>
      <c r="C41" s="99"/>
      <c r="D41" s="100"/>
      <c r="E41" s="100"/>
      <c r="F41" s="91"/>
      <c r="G41" s="92"/>
      <c r="H41" s="92"/>
      <c r="I41" s="92"/>
      <c r="J41" s="97"/>
      <c r="K41" s="97"/>
    </row>
    <row r="42" ht="15.75" customHeight="1">
      <c r="A42" s="98"/>
      <c r="B42" s="99"/>
      <c r="C42" s="99"/>
      <c r="D42" s="100"/>
      <c r="E42" s="100"/>
      <c r="F42" s="91"/>
      <c r="G42" s="92"/>
      <c r="H42" s="92"/>
      <c r="I42" s="92"/>
      <c r="J42" s="97"/>
      <c r="K42" s="97"/>
    </row>
    <row r="43" ht="15.75" customHeight="1">
      <c r="A43" s="98"/>
      <c r="B43" s="99"/>
      <c r="C43" s="99"/>
      <c r="D43" s="100"/>
      <c r="E43" s="100"/>
      <c r="F43" s="91"/>
      <c r="G43" s="92"/>
      <c r="H43" s="92"/>
      <c r="I43" s="92"/>
      <c r="J43" s="97"/>
      <c r="K43" s="97"/>
    </row>
    <row r="44" ht="15.75" customHeight="1">
      <c r="A44" s="98"/>
      <c r="B44" s="99"/>
      <c r="C44" s="99"/>
      <c r="D44" s="100"/>
      <c r="E44" s="100"/>
      <c r="F44" s="91"/>
      <c r="G44" s="92"/>
      <c r="H44" s="92"/>
      <c r="I44" s="92"/>
      <c r="J44" s="97"/>
      <c r="K44" s="97"/>
    </row>
    <row r="45" ht="15.75" customHeight="1">
      <c r="A45" s="98"/>
      <c r="B45" s="99"/>
      <c r="C45" s="99"/>
      <c r="D45" s="100"/>
      <c r="E45" s="100"/>
      <c r="F45" s="91"/>
      <c r="G45" s="92"/>
      <c r="H45" s="92"/>
      <c r="I45" s="92"/>
      <c r="J45" s="97"/>
      <c r="K45" s="97"/>
    </row>
    <row r="46" ht="15.75" customHeight="1">
      <c r="A46" s="98"/>
      <c r="B46" s="99"/>
      <c r="C46" s="99"/>
      <c r="D46" s="100"/>
      <c r="E46" s="100"/>
      <c r="F46" s="91"/>
      <c r="G46" s="92"/>
      <c r="H46" s="92"/>
      <c r="I46" s="92"/>
      <c r="J46" s="97"/>
      <c r="K46" s="97"/>
    </row>
    <row r="47" ht="15.75" customHeight="1">
      <c r="A47" s="98"/>
      <c r="B47" s="99"/>
      <c r="C47" s="99"/>
      <c r="D47" s="100"/>
      <c r="E47" s="100"/>
      <c r="F47" s="91"/>
      <c r="G47" s="92"/>
      <c r="H47" s="92"/>
      <c r="I47" s="92"/>
      <c r="J47" s="97"/>
      <c r="K47" s="97"/>
    </row>
    <row r="48" ht="15.75" customHeight="1">
      <c r="A48" s="98"/>
      <c r="B48" s="99"/>
      <c r="C48" s="99"/>
      <c r="D48" s="100"/>
      <c r="E48" s="100"/>
      <c r="F48" s="91"/>
      <c r="G48" s="92"/>
      <c r="H48" s="92"/>
      <c r="I48" s="92"/>
      <c r="J48" s="97"/>
      <c r="K48" s="97"/>
    </row>
    <row r="49" ht="15.75" customHeight="1">
      <c r="A49" s="98"/>
      <c r="B49" s="99"/>
      <c r="C49" s="99"/>
      <c r="D49" s="100"/>
      <c r="E49" s="100"/>
      <c r="F49" s="91"/>
      <c r="G49" s="92"/>
      <c r="H49" s="92"/>
      <c r="I49" s="92"/>
      <c r="J49" s="97"/>
      <c r="K49" s="97"/>
    </row>
    <row r="50" ht="15.75" customHeight="1">
      <c r="A50" s="98"/>
      <c r="B50" s="99"/>
      <c r="C50" s="99"/>
      <c r="D50" s="100"/>
      <c r="E50" s="100"/>
      <c r="F50" s="91"/>
      <c r="G50" s="92"/>
      <c r="H50" s="92"/>
      <c r="I50" s="92"/>
      <c r="J50" s="97"/>
      <c r="K50" s="97"/>
    </row>
    <row r="51" ht="15.75" customHeight="1">
      <c r="A51" s="98"/>
      <c r="B51" s="99"/>
      <c r="C51" s="99"/>
      <c r="D51" s="100"/>
      <c r="E51" s="100"/>
      <c r="F51" s="91"/>
      <c r="G51" s="92"/>
      <c r="H51" s="92"/>
      <c r="I51" s="92"/>
      <c r="J51" s="97"/>
      <c r="K51" s="97"/>
    </row>
    <row r="52" ht="15.75" customHeight="1">
      <c r="A52" s="98"/>
      <c r="B52" s="99"/>
      <c r="C52" s="99"/>
      <c r="D52" s="100"/>
      <c r="E52" s="100"/>
      <c r="F52" s="91"/>
      <c r="G52" s="92"/>
      <c r="H52" s="92"/>
      <c r="I52" s="92"/>
      <c r="J52" s="97"/>
      <c r="K52" s="97"/>
    </row>
    <row r="53" ht="15.75" customHeight="1">
      <c r="A53" s="98"/>
      <c r="B53" s="99"/>
      <c r="C53" s="99"/>
      <c r="D53" s="100"/>
      <c r="E53" s="100"/>
      <c r="F53" s="91"/>
      <c r="G53" s="92"/>
      <c r="H53" s="92"/>
      <c r="I53" s="92"/>
      <c r="J53" s="97"/>
      <c r="K53" s="97"/>
    </row>
    <row r="54" ht="15.75" customHeight="1">
      <c r="A54" s="98"/>
      <c r="B54" s="99"/>
      <c r="C54" s="99"/>
      <c r="D54" s="100"/>
      <c r="E54" s="100"/>
      <c r="F54" s="91"/>
      <c r="G54" s="92"/>
      <c r="H54" s="92"/>
      <c r="I54" s="92"/>
      <c r="J54" s="97"/>
      <c r="K54" s="97"/>
    </row>
    <row r="55" ht="15.75" customHeight="1">
      <c r="A55" s="98"/>
      <c r="B55" s="99"/>
      <c r="C55" s="99"/>
      <c r="D55" s="100"/>
      <c r="E55" s="100"/>
      <c r="F55" s="91"/>
      <c r="G55" s="92"/>
      <c r="H55" s="92"/>
      <c r="I55" s="92"/>
      <c r="J55" s="97"/>
      <c r="K55" s="97"/>
    </row>
    <row r="56" ht="15.75" customHeight="1">
      <c r="A56" s="98"/>
      <c r="B56" s="99"/>
      <c r="C56" s="99"/>
      <c r="D56" s="100"/>
      <c r="E56" s="100"/>
      <c r="F56" s="91"/>
      <c r="G56" s="92"/>
      <c r="H56" s="92"/>
      <c r="I56" s="92"/>
      <c r="J56" s="97"/>
      <c r="K56" s="97"/>
    </row>
    <row r="57" ht="15.75" customHeight="1">
      <c r="A57" s="98"/>
      <c r="B57" s="99"/>
      <c r="C57" s="99"/>
      <c r="D57" s="100"/>
      <c r="E57" s="100"/>
      <c r="F57" s="91"/>
      <c r="G57" s="92"/>
      <c r="H57" s="92"/>
      <c r="I57" s="92"/>
      <c r="J57" s="97"/>
      <c r="K57" s="97"/>
    </row>
    <row r="58" ht="15.75" customHeight="1">
      <c r="A58" s="98"/>
      <c r="B58" s="99"/>
      <c r="C58" s="99"/>
      <c r="D58" s="100"/>
      <c r="E58" s="100"/>
      <c r="F58" s="91"/>
      <c r="G58" s="92"/>
      <c r="H58" s="92"/>
      <c r="I58" s="92"/>
      <c r="J58" s="97"/>
      <c r="K58" s="97"/>
    </row>
    <row r="59" ht="15.75" customHeight="1">
      <c r="A59" s="98"/>
      <c r="B59" s="99"/>
      <c r="C59" s="99"/>
      <c r="D59" s="100"/>
      <c r="E59" s="100"/>
      <c r="F59" s="91"/>
      <c r="G59" s="92"/>
      <c r="H59" s="92"/>
      <c r="I59" s="92"/>
      <c r="J59" s="97"/>
      <c r="K59" s="97"/>
    </row>
    <row r="60" ht="15.75" customHeight="1">
      <c r="A60" s="98"/>
      <c r="B60" s="99"/>
      <c r="C60" s="99"/>
      <c r="D60" s="100"/>
      <c r="E60" s="100"/>
      <c r="F60" s="91"/>
      <c r="G60" s="92"/>
      <c r="H60" s="92"/>
      <c r="I60" s="92"/>
      <c r="J60" s="97"/>
      <c r="K60" s="97"/>
    </row>
    <row r="61" ht="15.75" customHeight="1">
      <c r="A61" s="98"/>
      <c r="B61" s="99"/>
      <c r="C61" s="99"/>
      <c r="D61" s="100"/>
      <c r="E61" s="100"/>
      <c r="F61" s="91"/>
      <c r="G61" s="92"/>
      <c r="H61" s="92"/>
      <c r="I61" s="92"/>
      <c r="J61" s="97"/>
      <c r="K61" s="97"/>
    </row>
    <row r="62" ht="15.75" customHeight="1">
      <c r="A62" s="98"/>
      <c r="B62" s="99"/>
      <c r="C62" s="99"/>
      <c r="D62" s="100"/>
      <c r="E62" s="100"/>
      <c r="F62" s="91"/>
      <c r="G62" s="92"/>
      <c r="H62" s="92"/>
      <c r="I62" s="92"/>
      <c r="J62" s="97"/>
      <c r="K62" s="97"/>
    </row>
    <row r="63" ht="15.75" customHeight="1">
      <c r="A63" s="98"/>
      <c r="B63" s="99"/>
      <c r="C63" s="99"/>
      <c r="D63" s="100"/>
      <c r="E63" s="100"/>
      <c r="F63" s="91"/>
      <c r="G63" s="92"/>
      <c r="H63" s="92"/>
      <c r="I63" s="92"/>
      <c r="J63" s="97"/>
      <c r="K63" s="97"/>
    </row>
    <row r="64" ht="15.75" customHeight="1">
      <c r="A64" s="98"/>
      <c r="B64" s="99"/>
      <c r="C64" s="99"/>
      <c r="D64" s="100"/>
      <c r="E64" s="100"/>
      <c r="F64" s="91"/>
      <c r="G64" s="92"/>
      <c r="H64" s="92"/>
      <c r="I64" s="92"/>
      <c r="J64" s="97"/>
      <c r="K64" s="97"/>
    </row>
    <row r="65" ht="15.75" customHeight="1">
      <c r="A65" s="98"/>
      <c r="B65" s="99"/>
      <c r="C65" s="99"/>
      <c r="D65" s="100"/>
      <c r="E65" s="100"/>
      <c r="F65" s="91"/>
      <c r="G65" s="92"/>
      <c r="H65" s="92"/>
      <c r="I65" s="92"/>
      <c r="J65" s="97"/>
      <c r="K65" s="97"/>
    </row>
    <row r="66" ht="15.75" customHeight="1">
      <c r="A66" s="98"/>
      <c r="B66" s="99"/>
      <c r="C66" s="99"/>
      <c r="D66" s="100"/>
      <c r="E66" s="100"/>
      <c r="F66" s="91"/>
      <c r="G66" s="92"/>
      <c r="H66" s="92"/>
      <c r="I66" s="92"/>
      <c r="J66" s="97"/>
      <c r="K66" s="97"/>
    </row>
    <row r="67" ht="15.75" customHeight="1">
      <c r="A67" s="98"/>
      <c r="B67" s="99"/>
      <c r="C67" s="99"/>
      <c r="D67" s="100"/>
      <c r="E67" s="100"/>
      <c r="F67" s="91"/>
      <c r="G67" s="92"/>
      <c r="H67" s="92"/>
      <c r="I67" s="92"/>
      <c r="J67" s="97"/>
      <c r="K67" s="97"/>
    </row>
    <row r="68" ht="15.75" customHeight="1">
      <c r="A68" s="98"/>
      <c r="B68" s="99"/>
      <c r="C68" s="99"/>
      <c r="D68" s="100"/>
      <c r="E68" s="100"/>
      <c r="F68" s="91"/>
      <c r="G68" s="92"/>
      <c r="H68" s="92"/>
      <c r="I68" s="92"/>
      <c r="J68" s="97"/>
      <c r="K68" s="97"/>
    </row>
    <row r="69" ht="15.75" customHeight="1">
      <c r="A69" s="98"/>
      <c r="B69" s="99"/>
      <c r="C69" s="99"/>
      <c r="D69" s="100"/>
      <c r="E69" s="100"/>
      <c r="F69" s="91"/>
      <c r="G69" s="92"/>
      <c r="H69" s="92"/>
      <c r="I69" s="92"/>
      <c r="J69" s="97"/>
      <c r="K69" s="97"/>
    </row>
    <row r="70" ht="15.75" customHeight="1">
      <c r="A70" s="98"/>
      <c r="B70" s="99"/>
      <c r="C70" s="99"/>
      <c r="D70" s="100"/>
      <c r="E70" s="100"/>
      <c r="F70" s="91"/>
      <c r="G70" s="92"/>
      <c r="H70" s="92"/>
      <c r="I70" s="92"/>
      <c r="J70" s="97"/>
      <c r="K70" s="97"/>
    </row>
    <row r="71" ht="15.75" customHeight="1">
      <c r="A71" s="98"/>
      <c r="B71" s="99"/>
      <c r="C71" s="99"/>
      <c r="D71" s="100"/>
      <c r="E71" s="100"/>
      <c r="F71" s="91"/>
      <c r="G71" s="92"/>
      <c r="H71" s="92"/>
      <c r="I71" s="92"/>
      <c r="J71" s="97"/>
      <c r="K71" s="97"/>
    </row>
    <row r="72" ht="15.75" customHeight="1">
      <c r="A72" s="98"/>
      <c r="B72" s="99"/>
      <c r="C72" s="99"/>
      <c r="D72" s="100"/>
      <c r="E72" s="100"/>
      <c r="F72" s="91"/>
      <c r="G72" s="92"/>
      <c r="H72" s="92"/>
      <c r="I72" s="92"/>
      <c r="J72" s="97"/>
      <c r="K72" s="97"/>
    </row>
    <row r="73" ht="15.75" customHeight="1">
      <c r="A73" s="98"/>
      <c r="B73" s="99"/>
      <c r="C73" s="99"/>
      <c r="D73" s="100"/>
      <c r="E73" s="100"/>
      <c r="F73" s="91"/>
      <c r="G73" s="92"/>
      <c r="H73" s="92"/>
      <c r="I73" s="92"/>
      <c r="J73" s="97"/>
      <c r="K73" s="97"/>
    </row>
    <row r="74" ht="15.75" customHeight="1">
      <c r="A74" s="98"/>
      <c r="B74" s="99"/>
      <c r="C74" s="99"/>
      <c r="D74" s="100"/>
      <c r="E74" s="100"/>
      <c r="F74" s="91"/>
      <c r="G74" s="92"/>
      <c r="H74" s="92"/>
      <c r="I74" s="92"/>
      <c r="J74" s="97"/>
      <c r="K74" s="97"/>
    </row>
    <row r="75" ht="15.75" customHeight="1">
      <c r="A75" s="98"/>
      <c r="B75" s="99"/>
      <c r="C75" s="99"/>
      <c r="D75" s="100"/>
      <c r="E75" s="100"/>
      <c r="F75" s="91"/>
      <c r="G75" s="92"/>
      <c r="H75" s="92"/>
      <c r="I75" s="92"/>
      <c r="J75" s="97"/>
      <c r="K75" s="97"/>
    </row>
    <row r="76" ht="15.75" customHeight="1">
      <c r="A76" s="98"/>
      <c r="B76" s="99"/>
      <c r="C76" s="99"/>
      <c r="D76" s="100"/>
      <c r="E76" s="100"/>
      <c r="F76" s="91"/>
      <c r="G76" s="92"/>
      <c r="H76" s="92"/>
      <c r="I76" s="92"/>
      <c r="J76" s="97"/>
      <c r="K76" s="97"/>
    </row>
    <row r="77" ht="15.75" customHeight="1">
      <c r="A77" s="98"/>
      <c r="B77" s="99"/>
      <c r="C77" s="99"/>
      <c r="D77" s="100"/>
      <c r="E77" s="100"/>
      <c r="F77" s="91"/>
      <c r="G77" s="92"/>
      <c r="H77" s="92"/>
      <c r="I77" s="92"/>
      <c r="J77" s="97"/>
      <c r="K77" s="97"/>
    </row>
    <row r="78" ht="15.75" customHeight="1">
      <c r="A78" s="98"/>
      <c r="B78" s="99"/>
      <c r="C78" s="99"/>
      <c r="D78" s="100"/>
      <c r="E78" s="100"/>
      <c r="F78" s="91"/>
      <c r="G78" s="92"/>
      <c r="H78" s="92"/>
      <c r="I78" s="92"/>
      <c r="J78" s="97"/>
      <c r="K78" s="97"/>
    </row>
    <row r="79" ht="15.75" customHeight="1">
      <c r="A79" s="98"/>
      <c r="B79" s="99"/>
      <c r="C79" s="99"/>
      <c r="D79" s="100"/>
      <c r="E79" s="100"/>
      <c r="F79" s="91"/>
      <c r="G79" s="92"/>
      <c r="H79" s="92"/>
      <c r="I79" s="92"/>
      <c r="J79" s="97"/>
      <c r="K79" s="97"/>
    </row>
    <row r="80" ht="15.75" customHeight="1">
      <c r="A80" s="98"/>
      <c r="B80" s="99"/>
      <c r="C80" s="99"/>
      <c r="D80" s="100"/>
      <c r="E80" s="100"/>
      <c r="F80" s="91"/>
      <c r="G80" s="92"/>
      <c r="H80" s="92"/>
      <c r="I80" s="92"/>
      <c r="J80" s="97"/>
      <c r="K80" s="97"/>
    </row>
    <row r="81" ht="15.75" customHeight="1">
      <c r="A81" s="98"/>
      <c r="B81" s="99"/>
      <c r="C81" s="99"/>
      <c r="D81" s="100"/>
      <c r="E81" s="100"/>
      <c r="F81" s="91"/>
      <c r="G81" s="92"/>
      <c r="H81" s="92"/>
      <c r="I81" s="92"/>
      <c r="J81" s="97"/>
      <c r="K81" s="97"/>
    </row>
    <row r="82" ht="15.75" customHeight="1">
      <c r="A82" s="98"/>
      <c r="B82" s="99"/>
      <c r="C82" s="99"/>
      <c r="D82" s="100"/>
      <c r="E82" s="100"/>
      <c r="F82" s="91"/>
      <c r="G82" s="92"/>
      <c r="H82" s="92"/>
      <c r="I82" s="92"/>
      <c r="J82" s="97"/>
      <c r="K82" s="97"/>
    </row>
    <row r="83" ht="15.75" customHeight="1">
      <c r="A83" s="98"/>
      <c r="B83" s="99"/>
      <c r="C83" s="99"/>
      <c r="D83" s="100"/>
      <c r="E83" s="100"/>
      <c r="F83" s="91"/>
      <c r="G83" s="92"/>
      <c r="H83" s="92"/>
      <c r="I83" s="92"/>
      <c r="J83" s="97"/>
      <c r="K83" s="97"/>
    </row>
    <row r="84" ht="15.75" customHeight="1">
      <c r="A84" s="98"/>
      <c r="B84" s="99"/>
      <c r="C84" s="99"/>
      <c r="D84" s="100"/>
      <c r="E84" s="100"/>
      <c r="F84" s="91"/>
      <c r="G84" s="92"/>
      <c r="H84" s="92"/>
      <c r="I84" s="92"/>
      <c r="J84" s="97"/>
      <c r="K84" s="97"/>
    </row>
    <row r="85" ht="15.75" customHeight="1">
      <c r="A85" s="98"/>
      <c r="B85" s="99"/>
      <c r="C85" s="99"/>
      <c r="D85" s="100"/>
      <c r="E85" s="100"/>
      <c r="F85" s="91"/>
      <c r="G85" s="92"/>
      <c r="H85" s="92"/>
      <c r="I85" s="92"/>
      <c r="J85" s="97"/>
      <c r="K85" s="97"/>
    </row>
    <row r="86" ht="15.75" customHeight="1">
      <c r="A86" s="98"/>
      <c r="B86" s="99"/>
      <c r="C86" s="99"/>
      <c r="D86" s="100"/>
      <c r="E86" s="100"/>
      <c r="F86" s="91"/>
      <c r="G86" s="92"/>
      <c r="H86" s="92"/>
      <c r="I86" s="92"/>
      <c r="J86" s="97"/>
      <c r="K86" s="97"/>
    </row>
    <row r="87" ht="15.75" customHeight="1">
      <c r="A87" s="98"/>
      <c r="B87" s="99"/>
      <c r="C87" s="99"/>
      <c r="D87" s="100"/>
      <c r="E87" s="100"/>
      <c r="F87" s="91"/>
      <c r="G87" s="92"/>
      <c r="H87" s="92"/>
      <c r="I87" s="92"/>
      <c r="J87" s="97"/>
      <c r="K87" s="97"/>
    </row>
    <row r="88" ht="15.75" customHeight="1">
      <c r="A88" s="98"/>
      <c r="B88" s="99"/>
      <c r="C88" s="99"/>
      <c r="D88" s="100"/>
      <c r="E88" s="100"/>
      <c r="F88" s="91"/>
      <c r="G88" s="92"/>
      <c r="H88" s="92"/>
      <c r="I88" s="92"/>
      <c r="J88" s="97"/>
      <c r="K88" s="97"/>
    </row>
    <row r="89" ht="15.75" customHeight="1">
      <c r="A89" s="98"/>
      <c r="B89" s="99"/>
      <c r="C89" s="99"/>
      <c r="D89" s="100"/>
      <c r="E89" s="100"/>
      <c r="F89" s="91"/>
      <c r="G89" s="92"/>
      <c r="H89" s="92"/>
      <c r="I89" s="92"/>
      <c r="J89" s="97"/>
      <c r="K89" s="97"/>
    </row>
    <row r="90" ht="15.75" customHeight="1">
      <c r="A90" s="98"/>
      <c r="B90" s="99"/>
      <c r="C90" s="99"/>
      <c r="D90" s="100"/>
      <c r="E90" s="100"/>
      <c r="F90" s="91"/>
      <c r="G90" s="92"/>
      <c r="H90" s="92"/>
      <c r="I90" s="92"/>
      <c r="J90" s="97"/>
      <c r="K90" s="97"/>
    </row>
    <row r="91" ht="15.75" customHeight="1">
      <c r="A91" s="98"/>
      <c r="B91" s="99"/>
      <c r="C91" s="99"/>
      <c r="D91" s="100"/>
      <c r="E91" s="100"/>
      <c r="F91" s="91"/>
      <c r="G91" s="92"/>
      <c r="H91" s="92"/>
      <c r="I91" s="92"/>
      <c r="J91" s="97"/>
      <c r="K91" s="97"/>
    </row>
    <row r="92" ht="15.75" customHeight="1">
      <c r="A92" s="98"/>
      <c r="B92" s="99"/>
      <c r="C92" s="99"/>
      <c r="D92" s="100"/>
      <c r="E92" s="100"/>
      <c r="F92" s="91"/>
      <c r="G92" s="92"/>
      <c r="H92" s="92"/>
      <c r="I92" s="92"/>
      <c r="J92" s="97"/>
      <c r="K92" s="97"/>
    </row>
    <row r="93" ht="15.75" customHeight="1">
      <c r="A93" s="98"/>
      <c r="B93" s="99"/>
      <c r="C93" s="99"/>
      <c r="D93" s="100"/>
      <c r="E93" s="100"/>
      <c r="F93" s="91"/>
      <c r="G93" s="92"/>
      <c r="H93" s="92"/>
      <c r="I93" s="92"/>
      <c r="J93" s="97"/>
      <c r="K93" s="97"/>
    </row>
    <row r="94" ht="15.75" customHeight="1">
      <c r="A94" s="98"/>
      <c r="B94" s="99"/>
      <c r="C94" s="99"/>
      <c r="D94" s="100"/>
      <c r="E94" s="100"/>
      <c r="F94" s="91"/>
      <c r="G94" s="92"/>
      <c r="H94" s="92"/>
      <c r="I94" s="92"/>
      <c r="J94" s="97"/>
      <c r="K94" s="97"/>
    </row>
    <row r="95" ht="15.75" customHeight="1">
      <c r="A95" s="98"/>
      <c r="B95" s="99"/>
      <c r="C95" s="99"/>
      <c r="D95" s="100"/>
      <c r="E95" s="100"/>
      <c r="F95" s="91"/>
      <c r="G95" s="92"/>
      <c r="H95" s="92"/>
      <c r="I95" s="92"/>
      <c r="J95" s="97"/>
      <c r="K95" s="97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I1"/>
    <mergeCell ref="J1:K2"/>
    <mergeCell ref="A2:A3"/>
    <mergeCell ref="B2:E2"/>
    <mergeCell ref="F2:I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